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ownloads\"/>
    </mc:Choice>
  </mc:AlternateContent>
  <xr:revisionPtr revIDLastSave="0" documentId="13_ncr:1_{4608E312-F483-4CEC-A3A2-F1014F305F9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17 à 32" sheetId="1" r:id="rId1"/>
    <sheet name="33 à 64" sheetId="2" r:id="rId2"/>
    <sheet name="65 à 128" sheetId="3" r:id="rId3"/>
  </sheets>
  <calcPr calcId="191028"/>
</workbook>
</file>

<file path=xl/calcChain.xml><?xml version="1.0" encoding="utf-8"?>
<calcChain xmlns="http://schemas.openxmlformats.org/spreadsheetml/2006/main">
  <c r="P11" i="3" l="1"/>
  <c r="P11" i="1"/>
  <c r="D42" i="3"/>
  <c r="D41" i="3"/>
  <c r="D30" i="3"/>
  <c r="D29" i="3"/>
  <c r="D28" i="3"/>
  <c r="J21" i="3"/>
  <c r="I34" i="3" s="1"/>
  <c r="D34" i="3" s="1"/>
  <c r="F34" i="3" s="1"/>
  <c r="I21" i="3"/>
  <c r="K21" i="3" s="1"/>
  <c r="D17" i="3"/>
  <c r="D16" i="3"/>
  <c r="D15" i="3"/>
  <c r="E9" i="3"/>
  <c r="D40" i="2"/>
  <c r="D39" i="2"/>
  <c r="D29" i="2"/>
  <c r="D28" i="2"/>
  <c r="D27" i="2"/>
  <c r="J20" i="2"/>
  <c r="J32" i="2" s="1"/>
  <c r="I20" i="2"/>
  <c r="D17" i="2"/>
  <c r="D16" i="2"/>
  <c r="D15" i="2"/>
  <c r="E9" i="2"/>
  <c r="G9" i="2" s="1"/>
  <c r="H9" i="2" s="1"/>
  <c r="H37" i="1"/>
  <c r="D26" i="1"/>
  <c r="J19" i="1"/>
  <c r="I19" i="1"/>
  <c r="D19" i="1" s="1"/>
  <c r="E9" i="1"/>
  <c r="G9" i="1" s="1"/>
  <c r="H9" i="1" s="1"/>
  <c r="K20" i="2" l="1"/>
  <c r="L20" i="2" s="1"/>
  <c r="G9" i="3"/>
  <c r="H9" i="3" s="1"/>
  <c r="D21" i="3"/>
  <c r="F21" i="3" s="1"/>
  <c r="J34" i="3"/>
  <c r="K34" i="3" s="1"/>
  <c r="L21" i="3"/>
  <c r="P8" i="2"/>
  <c r="R6" i="2"/>
  <c r="R8" i="2"/>
  <c r="Q8" i="2"/>
  <c r="J42" i="2"/>
  <c r="I42" i="2"/>
  <c r="D42" i="2" s="1"/>
  <c r="F42" i="2" s="1"/>
  <c r="D20" i="2"/>
  <c r="F20" i="2" s="1"/>
  <c r="I32" i="2"/>
  <c r="D32" i="2" s="1"/>
  <c r="F32" i="2" s="1"/>
  <c r="Q8" i="1"/>
  <c r="P8" i="1"/>
  <c r="R6" i="1"/>
  <c r="R8" i="1"/>
  <c r="K19" i="1"/>
  <c r="L19" i="1" s="1"/>
  <c r="K32" i="2" l="1"/>
  <c r="L32" i="2" s="1"/>
  <c r="R6" i="3"/>
  <c r="R8" i="3"/>
  <c r="Q8" i="3"/>
  <c r="P8" i="3"/>
  <c r="J20" i="3"/>
  <c r="I20" i="3"/>
  <c r="K20" i="3" s="1"/>
  <c r="J45" i="3"/>
  <c r="L34" i="3"/>
  <c r="I45" i="3"/>
  <c r="K45" i="3" s="1"/>
  <c r="K42" i="2"/>
  <c r="L42" i="2" s="1"/>
  <c r="J19" i="2"/>
  <c r="I19" i="2"/>
  <c r="D19" i="2" s="1"/>
  <c r="J30" i="1"/>
  <c r="J18" i="1"/>
  <c r="I30" i="1"/>
  <c r="I18" i="1"/>
  <c r="D18" i="1" s="1"/>
  <c r="P9" i="1"/>
  <c r="L45" i="3" l="1"/>
  <c r="D45" i="3"/>
  <c r="D20" i="3"/>
  <c r="Q9" i="3"/>
  <c r="J33" i="3"/>
  <c r="K33" i="3" s="1"/>
  <c r="I33" i="3"/>
  <c r="L20" i="3"/>
  <c r="I41" i="2"/>
  <c r="D41" i="2" s="1"/>
  <c r="J41" i="2"/>
  <c r="I31" i="2"/>
  <c r="D31" i="2" s="1"/>
  <c r="K19" i="2"/>
  <c r="L19" i="2" s="1"/>
  <c r="J31" i="2"/>
  <c r="D30" i="1"/>
  <c r="F30" i="1" s="1"/>
  <c r="K30" i="1"/>
  <c r="L30" i="1" s="1"/>
  <c r="K18" i="1"/>
  <c r="L18" i="1" s="1"/>
  <c r="D33" i="3" l="1"/>
  <c r="I44" i="3"/>
  <c r="D44" i="3" s="1"/>
  <c r="J44" i="3"/>
  <c r="L33" i="3"/>
  <c r="F45" i="3"/>
  <c r="J19" i="3"/>
  <c r="I19" i="3"/>
  <c r="D19" i="3" s="1"/>
  <c r="H19" i="3" s="1"/>
  <c r="K19" i="3"/>
  <c r="H41" i="2"/>
  <c r="D43" i="2"/>
  <c r="I18" i="2"/>
  <c r="D18" i="2" s="1"/>
  <c r="J18" i="2"/>
  <c r="K31" i="2"/>
  <c r="L31" i="2" s="1"/>
  <c r="K41" i="2"/>
  <c r="L41" i="2" s="1"/>
  <c r="J17" i="1"/>
  <c r="I17" i="1"/>
  <c r="K17" i="1" s="1"/>
  <c r="J29" i="1"/>
  <c r="I29" i="1"/>
  <c r="D29" i="1" s="1"/>
  <c r="J38" i="1"/>
  <c r="I38" i="1"/>
  <c r="L19" i="3" l="1"/>
  <c r="J32" i="3"/>
  <c r="K32" i="3" s="1"/>
  <c r="I32" i="3"/>
  <c r="D32" i="3" s="1"/>
  <c r="H32" i="3" s="1"/>
  <c r="K44" i="3"/>
  <c r="L44" i="3" s="1"/>
  <c r="J30" i="2"/>
  <c r="I30" i="2"/>
  <c r="D30" i="2" s="1"/>
  <c r="K18" i="2"/>
  <c r="L18" i="2" s="1"/>
  <c r="H18" i="2"/>
  <c r="D21" i="2"/>
  <c r="P10" i="2" s="1"/>
  <c r="P16" i="2" s="1"/>
  <c r="D39" i="1"/>
  <c r="F39" i="1" s="1"/>
  <c r="K38" i="1"/>
  <c r="L38" i="1" s="1"/>
  <c r="K29" i="1"/>
  <c r="L29" i="1" s="1"/>
  <c r="D17" i="1"/>
  <c r="L17" i="1"/>
  <c r="J43" i="3" l="1"/>
  <c r="I43" i="3"/>
  <c r="D43" i="3" s="1"/>
  <c r="L32" i="3"/>
  <c r="I18" i="3"/>
  <c r="D18" i="3" s="1"/>
  <c r="D22" i="3" s="1"/>
  <c r="P10" i="3" s="1"/>
  <c r="P16" i="3" s="1"/>
  <c r="J18" i="3"/>
  <c r="K30" i="2"/>
  <c r="L30" i="2" s="1"/>
  <c r="P18" i="2"/>
  <c r="P20" i="2" s="1"/>
  <c r="H30" i="2"/>
  <c r="D33" i="2"/>
  <c r="J37" i="1"/>
  <c r="I37" i="1"/>
  <c r="I28" i="1"/>
  <c r="D28" i="1" s="1"/>
  <c r="H28" i="1" s="1"/>
  <c r="J28" i="1"/>
  <c r="I16" i="1"/>
  <c r="D20" i="1" s="1"/>
  <c r="P10" i="1" s="1"/>
  <c r="P16" i="1" s="1"/>
  <c r="J16" i="1"/>
  <c r="H17" i="1"/>
  <c r="P11" i="2" l="1"/>
  <c r="K28" i="1"/>
  <c r="J31" i="3"/>
  <c r="I31" i="3"/>
  <c r="H43" i="3"/>
  <c r="D46" i="3"/>
  <c r="P18" i="3"/>
  <c r="P20" i="3" s="1"/>
  <c r="K18" i="3"/>
  <c r="L18" i="3" s="1"/>
  <c r="K43" i="3"/>
  <c r="L43" i="3" s="1"/>
  <c r="D38" i="1"/>
  <c r="D40" i="1" s="1"/>
  <c r="K16" i="1"/>
  <c r="P18" i="1"/>
  <c r="K37" i="1"/>
  <c r="L37" i="1" s="1"/>
  <c r="L28" i="1"/>
  <c r="E19" i="2" l="1"/>
  <c r="E17" i="2"/>
  <c r="F17" i="2" s="1"/>
  <c r="E15" i="2"/>
  <c r="E16" i="2"/>
  <c r="F16" i="2" s="1"/>
  <c r="E18" i="2"/>
  <c r="E20" i="3"/>
  <c r="F20" i="3" s="1"/>
  <c r="E19" i="3"/>
  <c r="F19" i="3" s="1"/>
  <c r="E17" i="3"/>
  <c r="F17" i="3" s="1"/>
  <c r="E18" i="3"/>
  <c r="F18" i="3" s="1"/>
  <c r="E15" i="3"/>
  <c r="E16" i="3"/>
  <c r="F16" i="3" s="1"/>
  <c r="D31" i="3"/>
  <c r="D35" i="3" s="1"/>
  <c r="Q10" i="3" s="1"/>
  <c r="Q16" i="3" s="1"/>
  <c r="Q18" i="3" s="1"/>
  <c r="K31" i="3"/>
  <c r="L31" i="3" s="1"/>
  <c r="F19" i="2"/>
  <c r="E15" i="1"/>
  <c r="E18" i="1"/>
  <c r="F18" i="1" s="1"/>
  <c r="E17" i="1"/>
  <c r="F17" i="1" s="1"/>
  <c r="E16" i="1"/>
  <c r="F16" i="1" s="1"/>
  <c r="J27" i="1"/>
  <c r="I27" i="1"/>
  <c r="P20" i="1"/>
  <c r="R10" i="1"/>
  <c r="R16" i="1" s="1"/>
  <c r="R18" i="1" s="1"/>
  <c r="R9" i="1"/>
  <c r="D27" i="1" l="1"/>
  <c r="D31" i="1" s="1"/>
  <c r="K27" i="1"/>
  <c r="E22" i="3"/>
  <c r="F15" i="3"/>
  <c r="F22" i="3" s="1"/>
  <c r="F15" i="2"/>
  <c r="E20" i="1"/>
  <c r="F15" i="1"/>
  <c r="F20" i="1" s="1"/>
  <c r="P14" i="3" l="1"/>
  <c r="P22" i="3"/>
  <c r="P14" i="1"/>
  <c r="P22" i="1"/>
  <c r="R9" i="3" l="1"/>
  <c r="R10" i="3" s="1"/>
  <c r="R16" i="3" s="1"/>
  <c r="R18" i="3" s="1"/>
  <c r="I9" i="3"/>
  <c r="I9" i="1"/>
  <c r="Q9" i="1"/>
  <c r="Q10" i="1" s="1"/>
  <c r="Q16" i="1" s="1"/>
  <c r="R11" i="3" l="1"/>
  <c r="Q11" i="3"/>
  <c r="Q18" i="1"/>
  <c r="R11" i="1" s="1"/>
  <c r="E33" i="3" l="1"/>
  <c r="F33" i="3" s="1"/>
  <c r="E32" i="3"/>
  <c r="F32" i="3" s="1"/>
  <c r="E28" i="3"/>
  <c r="E29" i="3"/>
  <c r="F29" i="3" s="1"/>
  <c r="Q20" i="3"/>
  <c r="E30" i="3"/>
  <c r="F30" i="3" s="1"/>
  <c r="E31" i="3"/>
  <c r="F31" i="3" s="1"/>
  <c r="E41" i="3"/>
  <c r="R20" i="3"/>
  <c r="E42" i="3"/>
  <c r="F42" i="3" s="1"/>
  <c r="E43" i="3"/>
  <c r="F43" i="3" s="1"/>
  <c r="E44" i="3"/>
  <c r="F44" i="3" s="1"/>
  <c r="E38" i="1"/>
  <c r="F38" i="1" s="1"/>
  <c r="E37" i="1"/>
  <c r="Q11" i="1"/>
  <c r="E46" i="3" l="1"/>
  <c r="F41" i="3"/>
  <c r="F46" i="3" s="1"/>
  <c r="R14" i="3" s="1"/>
  <c r="E35" i="3"/>
  <c r="F28" i="3"/>
  <c r="F35" i="3" s="1"/>
  <c r="E27" i="1"/>
  <c r="F27" i="1" s="1"/>
  <c r="E26" i="1"/>
  <c r="E29" i="1"/>
  <c r="F29" i="1" s="1"/>
  <c r="E28" i="1"/>
  <c r="F28" i="1" s="1"/>
  <c r="Q20" i="1"/>
  <c r="E40" i="1"/>
  <c r="F37" i="1"/>
  <c r="F40" i="1" s="1"/>
  <c r="R14" i="1" s="1"/>
  <c r="Q14" i="3" l="1"/>
  <c r="Q22" i="3"/>
  <c r="K9" i="3"/>
  <c r="R22" i="3"/>
  <c r="F26" i="1"/>
  <c r="F31" i="1" s="1"/>
  <c r="E31" i="1"/>
  <c r="K9" i="1"/>
  <c r="R22" i="1"/>
  <c r="Q24" i="3" l="1"/>
  <c r="J9" i="3"/>
  <c r="Q26" i="3"/>
  <c r="Q14" i="1"/>
  <c r="Q22" i="1"/>
  <c r="Q24" i="1" s="1"/>
  <c r="J9" i="1" l="1"/>
  <c r="Q26" i="1"/>
  <c r="E21" i="2"/>
  <c r="F18" i="2"/>
  <c r="F21" i="2" s="1"/>
  <c r="P14" i="2" l="1"/>
  <c r="P22" i="2"/>
  <c r="I9" i="2" l="1"/>
  <c r="Q9" i="2"/>
  <c r="Q10" i="2" s="1"/>
  <c r="Q16" i="2" s="1"/>
  <c r="R9" i="2"/>
  <c r="R10" i="2" s="1"/>
  <c r="R16" i="2" s="1"/>
  <c r="R18" i="2" s="1"/>
  <c r="Q18" i="2" l="1"/>
  <c r="R11" i="2" s="1"/>
  <c r="E41" i="2" l="1"/>
  <c r="F41" i="2" s="1"/>
  <c r="E39" i="2"/>
  <c r="E40" i="2"/>
  <c r="F40" i="2" s="1"/>
  <c r="Q11" i="2"/>
  <c r="E27" i="2" s="1"/>
  <c r="F27" i="2" s="1"/>
  <c r="F39" i="2" l="1"/>
  <c r="F43" i="2" s="1"/>
  <c r="R14" i="2" s="1"/>
  <c r="E43" i="2"/>
  <c r="E29" i="2"/>
  <c r="F29" i="2" s="1"/>
  <c r="E28" i="2"/>
  <c r="E30" i="2"/>
  <c r="F30" i="2" s="1"/>
  <c r="E31" i="2"/>
  <c r="F31" i="2" s="1"/>
  <c r="Q20" i="2"/>
  <c r="K9" i="2" l="1"/>
  <c r="R22" i="2"/>
  <c r="E33" i="2"/>
  <c r="F28" i="2"/>
  <c r="F33" i="2" s="1"/>
  <c r="Q14" i="2" l="1"/>
  <c r="Q22" i="2"/>
  <c r="Q24" i="2" s="1"/>
  <c r="J9" i="2" l="1"/>
  <c r="Q26" i="2"/>
</calcChain>
</file>

<file path=xl/sharedStrings.xml><?xml version="1.0" encoding="utf-8"?>
<sst xmlns="http://schemas.openxmlformats.org/spreadsheetml/2006/main" count="491" uniqueCount="75">
  <si>
    <t xml:space="preserve"> </t>
  </si>
  <si>
    <t>REPARTITION des PRIX CONCOURS OFFICIEL  AU CUMUL 17 à 32 équipes</t>
  </si>
  <si>
    <t>FEUILLE DE CALCUL (NE PAS IMPRIMER)</t>
  </si>
  <si>
    <t xml:space="preserve">Nombre </t>
  </si>
  <si>
    <t>Participation</t>
  </si>
  <si>
    <t>Total</t>
  </si>
  <si>
    <t xml:space="preserve">Surplus </t>
  </si>
  <si>
    <t>Concours</t>
  </si>
  <si>
    <t xml:space="preserve">Nbre de </t>
  </si>
  <si>
    <t>CALCULS</t>
  </si>
  <si>
    <t>d' équipe</t>
  </si>
  <si>
    <t xml:space="preserve">par équipe </t>
  </si>
  <si>
    <t>perçu</t>
  </si>
  <si>
    <t xml:space="preserve"> %</t>
  </si>
  <si>
    <t xml:space="preserve">surplus </t>
  </si>
  <si>
    <t>à répartir (€)</t>
  </si>
  <si>
    <t>Principal</t>
  </si>
  <si>
    <t>Consolante</t>
  </si>
  <si>
    <t>Compléme.</t>
  </si>
  <si>
    <t>jeunes</t>
  </si>
  <si>
    <t>MISES + SURPLUS        =</t>
  </si>
  <si>
    <t>50%/total</t>
  </si>
  <si>
    <t>40%/total</t>
  </si>
  <si>
    <t>10%/total</t>
  </si>
  <si>
    <t>participation</t>
  </si>
  <si>
    <t>Euros</t>
  </si>
  <si>
    <t>gratuite</t>
  </si>
  <si>
    <t>PRINCIPAL</t>
  </si>
  <si>
    <t>NOUVEAU A 50%</t>
  </si>
  <si>
    <t>A</t>
  </si>
  <si>
    <t>Vainqueurs</t>
  </si>
  <si>
    <t>Nbre</t>
  </si>
  <si>
    <t>Montant (€)</t>
  </si>
  <si>
    <t>TOTAL</t>
  </si>
  <si>
    <t>Déroulement parties</t>
  </si>
  <si>
    <t>(à indemniser)</t>
  </si>
  <si>
    <t>Equipes</t>
  </si>
  <si>
    <t>AU</t>
  </si>
  <si>
    <t>Equipes qui</t>
  </si>
  <si>
    <t>BB</t>
  </si>
  <si>
    <t>Qualifié</t>
  </si>
  <si>
    <t>DISTRIBUER</t>
  </si>
  <si>
    <t>à indemniser</t>
  </si>
  <si>
    <t>CUMUL</t>
  </si>
  <si>
    <t>PAYER</t>
  </si>
  <si>
    <t>jouent</t>
  </si>
  <si>
    <t>TOUR suiv.</t>
  </si>
  <si>
    <t>FINALE</t>
  </si>
  <si>
    <t>Parties de</t>
  </si>
  <si>
    <t>MOYENNE</t>
  </si>
  <si>
    <t>1/2 FINALE</t>
  </si>
  <si>
    <t>CADRAGE</t>
  </si>
  <si>
    <t>QUADRAGE</t>
  </si>
  <si>
    <t>ARRONDI.INF</t>
  </si>
  <si>
    <t>2ème TOUR</t>
  </si>
  <si>
    <t>1er TOUR</t>
  </si>
  <si>
    <t>ARRONDI,VRAI</t>
  </si>
  <si>
    <t>ARRONDI.VRAI</t>
  </si>
  <si>
    <t>DIFFERENCE/A</t>
  </si>
  <si>
    <t>DIFFERENCE/B</t>
  </si>
  <si>
    <t>DIFFERENCE/C</t>
  </si>
  <si>
    <t>CONSOLANTE</t>
  </si>
  <si>
    <t>NOUVEAU A 40%</t>
  </si>
  <si>
    <t>B</t>
  </si>
  <si>
    <t>DIFFERENCE TOTALE A+B+C</t>
  </si>
  <si>
    <t xml:space="preserve"> SOMME EFFECTIVEMENT DISTRIBUEE</t>
  </si>
  <si>
    <t>1/4 FINALE</t>
  </si>
  <si>
    <t>COMPLEMENTAIRE</t>
  </si>
  <si>
    <t>NOUVEAU A 10%</t>
  </si>
  <si>
    <t>C</t>
  </si>
  <si>
    <t>REPARTITION des PRIX CONCOURS OFFICIEL  AU CUMUL 33 à 64 équipes</t>
  </si>
  <si>
    <t>A PAYER</t>
  </si>
  <si>
    <t>1/8 FINALE</t>
  </si>
  <si>
    <t>REPARTITION des PRIX CONCOURS OFFICIEL  AU CUMUL 65 à 128 équipes</t>
  </si>
  <si>
    <t>1/16 FINALE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</si>
</sst>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2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sz val="10"/>
      <name val="Arial"/>
    </font>
    <font>
      <b/>
      <sz val="8"/>
      <color indexed="10"/>
      <name val="Arial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sz val="8"/>
      <name val="Arial"/>
      <family val="2"/>
    </font>
    <font>
      <sz val="8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0" fillId="0" borderId="0"/>
  </cellStyleXfs>
  <cellXfs count="19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1" fontId="2" fillId="2" borderId="0" xfId="0" applyNumberFormat="1" applyFont="1" applyFill="1" applyAlignment="1" applyProtection="1">
      <alignment horizontal="center" vertical="center"/>
      <protection locked="0"/>
    </xf>
    <xf numFmtId="2" fontId="2" fillId="2" borderId="0" xfId="0" applyNumberFormat="1" applyFont="1" applyFill="1" applyAlignment="1" applyProtection="1">
      <alignment horizontal="center" vertical="center"/>
      <protection locked="0"/>
    </xf>
    <xf numFmtId="2" fontId="2" fillId="2" borderId="0" xfId="0" applyNumberFormat="1" applyFont="1" applyFill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164" fontId="6" fillId="0" borderId="4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2" fontId="6" fillId="0" borderId="6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1" fontId="7" fillId="3" borderId="8" xfId="0" applyNumberFormat="1" applyFont="1" applyFill="1" applyBorder="1" applyAlignment="1" applyProtection="1">
      <alignment horizontal="center" vertical="center"/>
      <protection locked="0"/>
    </xf>
    <xf numFmtId="2" fontId="7" fillId="3" borderId="8" xfId="0" applyNumberFormat="1" applyFont="1" applyFill="1" applyBorder="1" applyAlignment="1" applyProtection="1">
      <alignment horizontal="center" vertical="center"/>
      <protection locked="0"/>
    </xf>
    <xf numFmtId="2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" fontId="7" fillId="0" borderId="18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2" fontId="11" fillId="0" borderId="15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1" fontId="7" fillId="0" borderId="19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" fontId="7" fillId="0" borderId="21" xfId="0" applyNumberFormat="1" applyFont="1" applyBorder="1" applyAlignment="1">
      <alignment horizontal="center" vertical="center"/>
    </xf>
    <xf numFmtId="1" fontId="6" fillId="0" borderId="2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6" xfId="0" applyFont="1" applyBorder="1" applyAlignment="1">
      <alignment horizontal="center" vertical="center" shrinkToFit="1"/>
    </xf>
    <xf numFmtId="164" fontId="6" fillId="0" borderId="1" xfId="0" applyNumberFormat="1" applyFont="1" applyBorder="1" applyAlignment="1">
      <alignment horizontal="center" vertical="center"/>
    </xf>
    <xf numFmtId="164" fontId="8" fillId="0" borderId="0" xfId="0" applyNumberFormat="1" applyFont="1"/>
    <xf numFmtId="1" fontId="7" fillId="0" borderId="12" xfId="0" applyNumberFormat="1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1" fontId="6" fillId="0" borderId="14" xfId="0" applyNumberFormat="1" applyFont="1" applyBorder="1" applyAlignment="1">
      <alignment horizontal="center" vertical="center"/>
    </xf>
    <xf numFmtId="2" fontId="0" fillId="0" borderId="0" xfId="0" applyNumberFormat="1"/>
    <xf numFmtId="0" fontId="11" fillId="0" borderId="16" xfId="0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1" fontId="7" fillId="2" borderId="0" xfId="0" applyNumberFormat="1" applyFont="1" applyFill="1" applyAlignment="1" applyProtection="1">
      <alignment horizontal="center" vertical="center"/>
      <protection locked="0"/>
    </xf>
    <xf numFmtId="2" fontId="7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8" xfId="0" applyFont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0" fontId="7" fillId="0" borderId="22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/>
    </xf>
    <xf numFmtId="1" fontId="7" fillId="0" borderId="20" xfId="0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2" fillId="0" borderId="0" xfId="0" applyFont="1"/>
    <xf numFmtId="0" fontId="7" fillId="0" borderId="24" xfId="0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2" borderId="0" xfId="0" applyFill="1"/>
    <xf numFmtId="0" fontId="9" fillId="0" borderId="0" xfId="0" applyFont="1"/>
    <xf numFmtId="164" fontId="6" fillId="0" borderId="8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1" fontId="8" fillId="0" borderId="0" xfId="0" applyNumberFormat="1" applyFont="1"/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1" fontId="11" fillId="0" borderId="27" xfId="0" applyNumberFormat="1" applyFont="1" applyBorder="1" applyAlignment="1">
      <alignment horizontal="center"/>
    </xf>
    <xf numFmtId="2" fontId="11" fillId="0" borderId="27" xfId="0" applyNumberFormat="1" applyFont="1" applyBorder="1" applyAlignment="1">
      <alignment horizontal="center" vertical="center"/>
    </xf>
    <xf numFmtId="2" fontId="11" fillId="0" borderId="17" xfId="0" applyNumberFormat="1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center"/>
    </xf>
    <xf numFmtId="1" fontId="7" fillId="0" borderId="17" xfId="0" applyNumberFormat="1" applyFont="1" applyBorder="1" applyAlignment="1">
      <alignment horizontal="center"/>
    </xf>
    <xf numFmtId="1" fontId="7" fillId="0" borderId="18" xfId="0" applyNumberFormat="1" applyFont="1" applyBorder="1" applyAlignment="1">
      <alignment horizontal="center"/>
    </xf>
    <xf numFmtId="1" fontId="8" fillId="0" borderId="18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1" fontId="7" fillId="0" borderId="21" xfId="0" applyNumberFormat="1" applyFont="1" applyBorder="1" applyAlignment="1">
      <alignment horizontal="center"/>
    </xf>
    <xf numFmtId="1" fontId="8" fillId="0" borderId="21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7" fillId="0" borderId="28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1" fontId="7" fillId="0" borderId="27" xfId="0" applyNumberFormat="1" applyFont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1" fontId="11" fillId="0" borderId="27" xfId="0" applyNumberFormat="1" applyFont="1" applyBorder="1" applyAlignment="1">
      <alignment horizontal="center" vertical="center"/>
    </xf>
    <xf numFmtId="2" fontId="11" fillId="0" borderId="20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2" fontId="7" fillId="0" borderId="27" xfId="0" applyNumberFormat="1" applyFont="1" applyBorder="1" applyAlignment="1">
      <alignment horizontal="center" vertical="center"/>
    </xf>
    <xf numFmtId="1" fontId="7" fillId="0" borderId="30" xfId="0" applyNumberFormat="1" applyFont="1" applyBorder="1" applyAlignment="1">
      <alignment horizontal="center" vertical="center"/>
    </xf>
    <xf numFmtId="2" fontId="7" fillId="0" borderId="30" xfId="0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14" fillId="0" borderId="0" xfId="0" applyFont="1"/>
    <xf numFmtId="0" fontId="7" fillId="0" borderId="28" xfId="0" applyFont="1" applyBorder="1" applyAlignment="1">
      <alignment horizontal="center"/>
    </xf>
    <xf numFmtId="2" fontId="14" fillId="0" borderId="28" xfId="0" applyNumberFormat="1" applyFont="1" applyBorder="1" applyAlignment="1">
      <alignment horizontal="center"/>
    </xf>
    <xf numFmtId="2" fontId="14" fillId="0" borderId="32" xfId="0" applyNumberFormat="1" applyFont="1" applyBorder="1" applyAlignment="1">
      <alignment horizontal="center"/>
    </xf>
    <xf numFmtId="2" fontId="15" fillId="0" borderId="27" xfId="0" applyNumberFormat="1" applyFont="1" applyBorder="1" applyAlignment="1">
      <alignment horizontal="center"/>
    </xf>
    <xf numFmtId="1" fontId="7" fillId="0" borderId="30" xfId="0" applyNumberFormat="1" applyFont="1" applyBorder="1" applyAlignment="1">
      <alignment horizontal="center"/>
    </xf>
    <xf numFmtId="2" fontId="8" fillId="0" borderId="30" xfId="0" applyNumberFormat="1" applyFont="1" applyBorder="1" applyAlignment="1">
      <alignment horizontal="center"/>
    </xf>
    <xf numFmtId="1" fontId="7" fillId="0" borderId="27" xfId="0" applyNumberFormat="1" applyFont="1" applyBorder="1" applyAlignment="1">
      <alignment horizontal="center"/>
    </xf>
    <xf numFmtId="2" fontId="7" fillId="0" borderId="17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2" fontId="14" fillId="0" borderId="33" xfId="0" applyNumberFormat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6" fillId="0" borderId="9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3" xfId="0" applyNumberFormat="1" applyFont="1" applyBorder="1"/>
    <xf numFmtId="164" fontId="6" fillId="0" borderId="4" xfId="0" applyNumberFormat="1" applyFont="1" applyBorder="1"/>
    <xf numFmtId="49" fontId="2" fillId="0" borderId="0" xfId="0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7" fillId="0" borderId="2" xfId="2" applyNumberFormat="1" applyFont="1" applyBorder="1" applyAlignment="1">
      <alignment horizontal="center" vertical="center"/>
    </xf>
    <xf numFmtId="49" fontId="7" fillId="0" borderId="3" xfId="2" applyNumberFormat="1" applyFont="1" applyBorder="1" applyAlignment="1">
      <alignment horizontal="center" vertical="center"/>
    </xf>
    <xf numFmtId="49" fontId="7" fillId="0" borderId="4" xfId="2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0"/>
  <sheetViews>
    <sheetView workbookViewId="0">
      <selection activeCell="P11" sqref="P11"/>
    </sheetView>
  </sheetViews>
  <sheetFormatPr baseColWidth="10" defaultColWidth="8.90625" defaultRowHeight="15" x14ac:dyDescent="0.25"/>
  <cols>
    <col min="1" max="1" width="2" customWidth="1"/>
    <col min="2" max="2" width="3.453125" customWidth="1"/>
    <col min="3" max="3" width="10.1796875" customWidth="1"/>
    <col min="4" max="4" width="8.81640625" customWidth="1"/>
    <col min="5" max="5" width="7.453125" customWidth="1"/>
    <col min="6" max="6" width="7" customWidth="1"/>
    <col min="7" max="7" width="9.453125" customWidth="1"/>
    <col min="9" max="9" width="10.08984375" customWidth="1"/>
    <col min="10" max="11" width="7.81640625" customWidth="1"/>
    <col min="12" max="12" width="8.08984375" customWidth="1"/>
    <col min="13" max="13" width="7.81640625" customWidth="1"/>
    <col min="14" max="14" width="2.08984375" customWidth="1"/>
    <col min="257" max="257" width="2" customWidth="1"/>
    <col min="258" max="258" width="3.453125" customWidth="1"/>
    <col min="259" max="259" width="10.1796875" customWidth="1"/>
    <col min="260" max="260" width="8.81640625" customWidth="1"/>
    <col min="261" max="261" width="7.453125" customWidth="1"/>
    <col min="262" max="262" width="7" customWidth="1"/>
    <col min="263" max="263" width="9.453125" customWidth="1"/>
    <col min="265" max="265" width="10.08984375" customWidth="1"/>
    <col min="266" max="267" width="7.81640625" customWidth="1"/>
    <col min="268" max="268" width="8.08984375" customWidth="1"/>
    <col min="269" max="269" width="7.81640625" customWidth="1"/>
    <col min="270" max="270" width="2.08984375" customWidth="1"/>
    <col min="513" max="513" width="2" customWidth="1"/>
    <col min="514" max="514" width="3.453125" customWidth="1"/>
    <col min="515" max="515" width="10.1796875" customWidth="1"/>
    <col min="516" max="516" width="8.81640625" customWidth="1"/>
    <col min="517" max="517" width="7.453125" customWidth="1"/>
    <col min="518" max="518" width="7" customWidth="1"/>
    <col min="519" max="519" width="9.453125" customWidth="1"/>
    <col min="521" max="521" width="10.08984375" customWidth="1"/>
    <col min="522" max="523" width="7.81640625" customWidth="1"/>
    <col min="524" max="524" width="8.08984375" customWidth="1"/>
    <col min="525" max="525" width="7.81640625" customWidth="1"/>
    <col min="526" max="526" width="2.08984375" customWidth="1"/>
    <col min="769" max="769" width="2" customWidth="1"/>
    <col min="770" max="770" width="3.453125" customWidth="1"/>
    <col min="771" max="771" width="10.1796875" customWidth="1"/>
    <col min="772" max="772" width="8.81640625" customWidth="1"/>
    <col min="773" max="773" width="7.453125" customWidth="1"/>
    <col min="774" max="774" width="7" customWidth="1"/>
    <col min="775" max="775" width="9.453125" customWidth="1"/>
    <col min="777" max="777" width="10.08984375" customWidth="1"/>
    <col min="778" max="779" width="7.81640625" customWidth="1"/>
    <col min="780" max="780" width="8.08984375" customWidth="1"/>
    <col min="781" max="781" width="7.81640625" customWidth="1"/>
    <col min="782" max="782" width="2.08984375" customWidth="1"/>
    <col min="1025" max="1025" width="2" customWidth="1"/>
    <col min="1026" max="1026" width="3.453125" customWidth="1"/>
    <col min="1027" max="1027" width="10.1796875" customWidth="1"/>
    <col min="1028" max="1028" width="8.81640625" customWidth="1"/>
    <col min="1029" max="1029" width="7.453125" customWidth="1"/>
    <col min="1030" max="1030" width="7" customWidth="1"/>
    <col min="1031" max="1031" width="9.453125" customWidth="1"/>
    <col min="1033" max="1033" width="10.08984375" customWidth="1"/>
    <col min="1034" max="1035" width="7.81640625" customWidth="1"/>
    <col min="1036" max="1036" width="8.08984375" customWidth="1"/>
    <col min="1037" max="1037" width="7.81640625" customWidth="1"/>
    <col min="1038" max="1038" width="2.08984375" customWidth="1"/>
    <col min="1281" max="1281" width="2" customWidth="1"/>
    <col min="1282" max="1282" width="3.453125" customWidth="1"/>
    <col min="1283" max="1283" width="10.1796875" customWidth="1"/>
    <col min="1284" max="1284" width="8.81640625" customWidth="1"/>
    <col min="1285" max="1285" width="7.453125" customWidth="1"/>
    <col min="1286" max="1286" width="7" customWidth="1"/>
    <col min="1287" max="1287" width="9.453125" customWidth="1"/>
    <col min="1289" max="1289" width="10.08984375" customWidth="1"/>
    <col min="1290" max="1291" width="7.81640625" customWidth="1"/>
    <col min="1292" max="1292" width="8.08984375" customWidth="1"/>
    <col min="1293" max="1293" width="7.81640625" customWidth="1"/>
    <col min="1294" max="1294" width="2.08984375" customWidth="1"/>
    <col min="1537" max="1537" width="2" customWidth="1"/>
    <col min="1538" max="1538" width="3.453125" customWidth="1"/>
    <col min="1539" max="1539" width="10.1796875" customWidth="1"/>
    <col min="1540" max="1540" width="8.81640625" customWidth="1"/>
    <col min="1541" max="1541" width="7.453125" customWidth="1"/>
    <col min="1542" max="1542" width="7" customWidth="1"/>
    <col min="1543" max="1543" width="9.453125" customWidth="1"/>
    <col min="1545" max="1545" width="10.08984375" customWidth="1"/>
    <col min="1546" max="1547" width="7.81640625" customWidth="1"/>
    <col min="1548" max="1548" width="8.08984375" customWidth="1"/>
    <col min="1549" max="1549" width="7.81640625" customWidth="1"/>
    <col min="1550" max="1550" width="2.08984375" customWidth="1"/>
    <col min="1793" max="1793" width="2" customWidth="1"/>
    <col min="1794" max="1794" width="3.453125" customWidth="1"/>
    <col min="1795" max="1795" width="10.1796875" customWidth="1"/>
    <col min="1796" max="1796" width="8.81640625" customWidth="1"/>
    <col min="1797" max="1797" width="7.453125" customWidth="1"/>
    <col min="1798" max="1798" width="7" customWidth="1"/>
    <col min="1799" max="1799" width="9.453125" customWidth="1"/>
    <col min="1801" max="1801" width="10.08984375" customWidth="1"/>
    <col min="1802" max="1803" width="7.81640625" customWidth="1"/>
    <col min="1804" max="1804" width="8.08984375" customWidth="1"/>
    <col min="1805" max="1805" width="7.81640625" customWidth="1"/>
    <col min="1806" max="1806" width="2.08984375" customWidth="1"/>
    <col min="2049" max="2049" width="2" customWidth="1"/>
    <col min="2050" max="2050" width="3.453125" customWidth="1"/>
    <col min="2051" max="2051" width="10.1796875" customWidth="1"/>
    <col min="2052" max="2052" width="8.81640625" customWidth="1"/>
    <col min="2053" max="2053" width="7.453125" customWidth="1"/>
    <col min="2054" max="2054" width="7" customWidth="1"/>
    <col min="2055" max="2055" width="9.453125" customWidth="1"/>
    <col min="2057" max="2057" width="10.08984375" customWidth="1"/>
    <col min="2058" max="2059" width="7.81640625" customWidth="1"/>
    <col min="2060" max="2060" width="8.08984375" customWidth="1"/>
    <col min="2061" max="2061" width="7.81640625" customWidth="1"/>
    <col min="2062" max="2062" width="2.08984375" customWidth="1"/>
    <col min="2305" max="2305" width="2" customWidth="1"/>
    <col min="2306" max="2306" width="3.453125" customWidth="1"/>
    <col min="2307" max="2307" width="10.1796875" customWidth="1"/>
    <col min="2308" max="2308" width="8.81640625" customWidth="1"/>
    <col min="2309" max="2309" width="7.453125" customWidth="1"/>
    <col min="2310" max="2310" width="7" customWidth="1"/>
    <col min="2311" max="2311" width="9.453125" customWidth="1"/>
    <col min="2313" max="2313" width="10.08984375" customWidth="1"/>
    <col min="2314" max="2315" width="7.81640625" customWidth="1"/>
    <col min="2316" max="2316" width="8.08984375" customWidth="1"/>
    <col min="2317" max="2317" width="7.81640625" customWidth="1"/>
    <col min="2318" max="2318" width="2.08984375" customWidth="1"/>
    <col min="2561" max="2561" width="2" customWidth="1"/>
    <col min="2562" max="2562" width="3.453125" customWidth="1"/>
    <col min="2563" max="2563" width="10.1796875" customWidth="1"/>
    <col min="2564" max="2564" width="8.81640625" customWidth="1"/>
    <col min="2565" max="2565" width="7.453125" customWidth="1"/>
    <col min="2566" max="2566" width="7" customWidth="1"/>
    <col min="2567" max="2567" width="9.453125" customWidth="1"/>
    <col min="2569" max="2569" width="10.08984375" customWidth="1"/>
    <col min="2570" max="2571" width="7.81640625" customWidth="1"/>
    <col min="2572" max="2572" width="8.08984375" customWidth="1"/>
    <col min="2573" max="2573" width="7.81640625" customWidth="1"/>
    <col min="2574" max="2574" width="2.08984375" customWidth="1"/>
    <col min="2817" max="2817" width="2" customWidth="1"/>
    <col min="2818" max="2818" width="3.453125" customWidth="1"/>
    <col min="2819" max="2819" width="10.1796875" customWidth="1"/>
    <col min="2820" max="2820" width="8.81640625" customWidth="1"/>
    <col min="2821" max="2821" width="7.453125" customWidth="1"/>
    <col min="2822" max="2822" width="7" customWidth="1"/>
    <col min="2823" max="2823" width="9.453125" customWidth="1"/>
    <col min="2825" max="2825" width="10.08984375" customWidth="1"/>
    <col min="2826" max="2827" width="7.81640625" customWidth="1"/>
    <col min="2828" max="2828" width="8.08984375" customWidth="1"/>
    <col min="2829" max="2829" width="7.81640625" customWidth="1"/>
    <col min="2830" max="2830" width="2.08984375" customWidth="1"/>
    <col min="3073" max="3073" width="2" customWidth="1"/>
    <col min="3074" max="3074" width="3.453125" customWidth="1"/>
    <col min="3075" max="3075" width="10.1796875" customWidth="1"/>
    <col min="3076" max="3076" width="8.81640625" customWidth="1"/>
    <col min="3077" max="3077" width="7.453125" customWidth="1"/>
    <col min="3078" max="3078" width="7" customWidth="1"/>
    <col min="3079" max="3079" width="9.453125" customWidth="1"/>
    <col min="3081" max="3081" width="10.08984375" customWidth="1"/>
    <col min="3082" max="3083" width="7.81640625" customWidth="1"/>
    <col min="3084" max="3084" width="8.08984375" customWidth="1"/>
    <col min="3085" max="3085" width="7.81640625" customWidth="1"/>
    <col min="3086" max="3086" width="2.08984375" customWidth="1"/>
    <col min="3329" max="3329" width="2" customWidth="1"/>
    <col min="3330" max="3330" width="3.453125" customWidth="1"/>
    <col min="3331" max="3331" width="10.1796875" customWidth="1"/>
    <col min="3332" max="3332" width="8.81640625" customWidth="1"/>
    <col min="3333" max="3333" width="7.453125" customWidth="1"/>
    <col min="3334" max="3334" width="7" customWidth="1"/>
    <col min="3335" max="3335" width="9.453125" customWidth="1"/>
    <col min="3337" max="3337" width="10.08984375" customWidth="1"/>
    <col min="3338" max="3339" width="7.81640625" customWidth="1"/>
    <col min="3340" max="3340" width="8.08984375" customWidth="1"/>
    <col min="3341" max="3341" width="7.81640625" customWidth="1"/>
    <col min="3342" max="3342" width="2.08984375" customWidth="1"/>
    <col min="3585" max="3585" width="2" customWidth="1"/>
    <col min="3586" max="3586" width="3.453125" customWidth="1"/>
    <col min="3587" max="3587" width="10.1796875" customWidth="1"/>
    <col min="3588" max="3588" width="8.81640625" customWidth="1"/>
    <col min="3589" max="3589" width="7.453125" customWidth="1"/>
    <col min="3590" max="3590" width="7" customWidth="1"/>
    <col min="3591" max="3591" width="9.453125" customWidth="1"/>
    <col min="3593" max="3593" width="10.08984375" customWidth="1"/>
    <col min="3594" max="3595" width="7.81640625" customWidth="1"/>
    <col min="3596" max="3596" width="8.08984375" customWidth="1"/>
    <col min="3597" max="3597" width="7.81640625" customWidth="1"/>
    <col min="3598" max="3598" width="2.08984375" customWidth="1"/>
    <col min="3841" max="3841" width="2" customWidth="1"/>
    <col min="3842" max="3842" width="3.453125" customWidth="1"/>
    <col min="3843" max="3843" width="10.1796875" customWidth="1"/>
    <col min="3844" max="3844" width="8.81640625" customWidth="1"/>
    <col min="3845" max="3845" width="7.453125" customWidth="1"/>
    <col min="3846" max="3846" width="7" customWidth="1"/>
    <col min="3847" max="3847" width="9.453125" customWidth="1"/>
    <col min="3849" max="3849" width="10.08984375" customWidth="1"/>
    <col min="3850" max="3851" width="7.81640625" customWidth="1"/>
    <col min="3852" max="3852" width="8.08984375" customWidth="1"/>
    <col min="3853" max="3853" width="7.81640625" customWidth="1"/>
    <col min="3854" max="3854" width="2.08984375" customWidth="1"/>
    <col min="4097" max="4097" width="2" customWidth="1"/>
    <col min="4098" max="4098" width="3.453125" customWidth="1"/>
    <col min="4099" max="4099" width="10.1796875" customWidth="1"/>
    <col min="4100" max="4100" width="8.81640625" customWidth="1"/>
    <col min="4101" max="4101" width="7.453125" customWidth="1"/>
    <col min="4102" max="4102" width="7" customWidth="1"/>
    <col min="4103" max="4103" width="9.453125" customWidth="1"/>
    <col min="4105" max="4105" width="10.08984375" customWidth="1"/>
    <col min="4106" max="4107" width="7.81640625" customWidth="1"/>
    <col min="4108" max="4108" width="8.08984375" customWidth="1"/>
    <col min="4109" max="4109" width="7.81640625" customWidth="1"/>
    <col min="4110" max="4110" width="2.08984375" customWidth="1"/>
    <col min="4353" max="4353" width="2" customWidth="1"/>
    <col min="4354" max="4354" width="3.453125" customWidth="1"/>
    <col min="4355" max="4355" width="10.1796875" customWidth="1"/>
    <col min="4356" max="4356" width="8.81640625" customWidth="1"/>
    <col min="4357" max="4357" width="7.453125" customWidth="1"/>
    <col min="4358" max="4358" width="7" customWidth="1"/>
    <col min="4359" max="4359" width="9.453125" customWidth="1"/>
    <col min="4361" max="4361" width="10.08984375" customWidth="1"/>
    <col min="4362" max="4363" width="7.81640625" customWidth="1"/>
    <col min="4364" max="4364" width="8.08984375" customWidth="1"/>
    <col min="4365" max="4365" width="7.81640625" customWidth="1"/>
    <col min="4366" max="4366" width="2.08984375" customWidth="1"/>
    <col min="4609" max="4609" width="2" customWidth="1"/>
    <col min="4610" max="4610" width="3.453125" customWidth="1"/>
    <col min="4611" max="4611" width="10.1796875" customWidth="1"/>
    <col min="4612" max="4612" width="8.81640625" customWidth="1"/>
    <col min="4613" max="4613" width="7.453125" customWidth="1"/>
    <col min="4614" max="4614" width="7" customWidth="1"/>
    <col min="4615" max="4615" width="9.453125" customWidth="1"/>
    <col min="4617" max="4617" width="10.08984375" customWidth="1"/>
    <col min="4618" max="4619" width="7.81640625" customWidth="1"/>
    <col min="4620" max="4620" width="8.08984375" customWidth="1"/>
    <col min="4621" max="4621" width="7.81640625" customWidth="1"/>
    <col min="4622" max="4622" width="2.08984375" customWidth="1"/>
    <col min="4865" max="4865" width="2" customWidth="1"/>
    <col min="4866" max="4866" width="3.453125" customWidth="1"/>
    <col min="4867" max="4867" width="10.1796875" customWidth="1"/>
    <col min="4868" max="4868" width="8.81640625" customWidth="1"/>
    <col min="4869" max="4869" width="7.453125" customWidth="1"/>
    <col min="4870" max="4870" width="7" customWidth="1"/>
    <col min="4871" max="4871" width="9.453125" customWidth="1"/>
    <col min="4873" max="4873" width="10.08984375" customWidth="1"/>
    <col min="4874" max="4875" width="7.81640625" customWidth="1"/>
    <col min="4876" max="4876" width="8.08984375" customWidth="1"/>
    <col min="4877" max="4877" width="7.81640625" customWidth="1"/>
    <col min="4878" max="4878" width="2.08984375" customWidth="1"/>
    <col min="5121" max="5121" width="2" customWidth="1"/>
    <col min="5122" max="5122" width="3.453125" customWidth="1"/>
    <col min="5123" max="5123" width="10.1796875" customWidth="1"/>
    <col min="5124" max="5124" width="8.81640625" customWidth="1"/>
    <col min="5125" max="5125" width="7.453125" customWidth="1"/>
    <col min="5126" max="5126" width="7" customWidth="1"/>
    <col min="5127" max="5127" width="9.453125" customWidth="1"/>
    <col min="5129" max="5129" width="10.08984375" customWidth="1"/>
    <col min="5130" max="5131" width="7.81640625" customWidth="1"/>
    <col min="5132" max="5132" width="8.08984375" customWidth="1"/>
    <col min="5133" max="5133" width="7.81640625" customWidth="1"/>
    <col min="5134" max="5134" width="2.08984375" customWidth="1"/>
    <col min="5377" max="5377" width="2" customWidth="1"/>
    <col min="5378" max="5378" width="3.453125" customWidth="1"/>
    <col min="5379" max="5379" width="10.1796875" customWidth="1"/>
    <col min="5380" max="5380" width="8.81640625" customWidth="1"/>
    <col min="5381" max="5381" width="7.453125" customWidth="1"/>
    <col min="5382" max="5382" width="7" customWidth="1"/>
    <col min="5383" max="5383" width="9.453125" customWidth="1"/>
    <col min="5385" max="5385" width="10.08984375" customWidth="1"/>
    <col min="5386" max="5387" width="7.81640625" customWidth="1"/>
    <col min="5388" max="5388" width="8.08984375" customWidth="1"/>
    <col min="5389" max="5389" width="7.81640625" customWidth="1"/>
    <col min="5390" max="5390" width="2.08984375" customWidth="1"/>
    <col min="5633" max="5633" width="2" customWidth="1"/>
    <col min="5634" max="5634" width="3.453125" customWidth="1"/>
    <col min="5635" max="5635" width="10.1796875" customWidth="1"/>
    <col min="5636" max="5636" width="8.81640625" customWidth="1"/>
    <col min="5637" max="5637" width="7.453125" customWidth="1"/>
    <col min="5638" max="5638" width="7" customWidth="1"/>
    <col min="5639" max="5639" width="9.453125" customWidth="1"/>
    <col min="5641" max="5641" width="10.08984375" customWidth="1"/>
    <col min="5642" max="5643" width="7.81640625" customWidth="1"/>
    <col min="5644" max="5644" width="8.08984375" customWidth="1"/>
    <col min="5645" max="5645" width="7.81640625" customWidth="1"/>
    <col min="5646" max="5646" width="2.08984375" customWidth="1"/>
    <col min="5889" max="5889" width="2" customWidth="1"/>
    <col min="5890" max="5890" width="3.453125" customWidth="1"/>
    <col min="5891" max="5891" width="10.1796875" customWidth="1"/>
    <col min="5892" max="5892" width="8.81640625" customWidth="1"/>
    <col min="5893" max="5893" width="7.453125" customWidth="1"/>
    <col min="5894" max="5894" width="7" customWidth="1"/>
    <col min="5895" max="5895" width="9.453125" customWidth="1"/>
    <col min="5897" max="5897" width="10.08984375" customWidth="1"/>
    <col min="5898" max="5899" width="7.81640625" customWidth="1"/>
    <col min="5900" max="5900" width="8.08984375" customWidth="1"/>
    <col min="5901" max="5901" width="7.81640625" customWidth="1"/>
    <col min="5902" max="5902" width="2.08984375" customWidth="1"/>
    <col min="6145" max="6145" width="2" customWidth="1"/>
    <col min="6146" max="6146" width="3.453125" customWidth="1"/>
    <col min="6147" max="6147" width="10.1796875" customWidth="1"/>
    <col min="6148" max="6148" width="8.81640625" customWidth="1"/>
    <col min="6149" max="6149" width="7.453125" customWidth="1"/>
    <col min="6150" max="6150" width="7" customWidth="1"/>
    <col min="6151" max="6151" width="9.453125" customWidth="1"/>
    <col min="6153" max="6153" width="10.08984375" customWidth="1"/>
    <col min="6154" max="6155" width="7.81640625" customWidth="1"/>
    <col min="6156" max="6156" width="8.08984375" customWidth="1"/>
    <col min="6157" max="6157" width="7.81640625" customWidth="1"/>
    <col min="6158" max="6158" width="2.08984375" customWidth="1"/>
    <col min="6401" max="6401" width="2" customWidth="1"/>
    <col min="6402" max="6402" width="3.453125" customWidth="1"/>
    <col min="6403" max="6403" width="10.1796875" customWidth="1"/>
    <col min="6404" max="6404" width="8.81640625" customWidth="1"/>
    <col min="6405" max="6405" width="7.453125" customWidth="1"/>
    <col min="6406" max="6406" width="7" customWidth="1"/>
    <col min="6407" max="6407" width="9.453125" customWidth="1"/>
    <col min="6409" max="6409" width="10.08984375" customWidth="1"/>
    <col min="6410" max="6411" width="7.81640625" customWidth="1"/>
    <col min="6412" max="6412" width="8.08984375" customWidth="1"/>
    <col min="6413" max="6413" width="7.81640625" customWidth="1"/>
    <col min="6414" max="6414" width="2.08984375" customWidth="1"/>
    <col min="6657" max="6657" width="2" customWidth="1"/>
    <col min="6658" max="6658" width="3.453125" customWidth="1"/>
    <col min="6659" max="6659" width="10.1796875" customWidth="1"/>
    <col min="6660" max="6660" width="8.81640625" customWidth="1"/>
    <col min="6661" max="6661" width="7.453125" customWidth="1"/>
    <col min="6662" max="6662" width="7" customWidth="1"/>
    <col min="6663" max="6663" width="9.453125" customWidth="1"/>
    <col min="6665" max="6665" width="10.08984375" customWidth="1"/>
    <col min="6666" max="6667" width="7.81640625" customWidth="1"/>
    <col min="6668" max="6668" width="8.08984375" customWidth="1"/>
    <col min="6669" max="6669" width="7.81640625" customWidth="1"/>
    <col min="6670" max="6670" width="2.08984375" customWidth="1"/>
    <col min="6913" max="6913" width="2" customWidth="1"/>
    <col min="6914" max="6914" width="3.453125" customWidth="1"/>
    <col min="6915" max="6915" width="10.1796875" customWidth="1"/>
    <col min="6916" max="6916" width="8.81640625" customWidth="1"/>
    <col min="6917" max="6917" width="7.453125" customWidth="1"/>
    <col min="6918" max="6918" width="7" customWidth="1"/>
    <col min="6919" max="6919" width="9.453125" customWidth="1"/>
    <col min="6921" max="6921" width="10.08984375" customWidth="1"/>
    <col min="6922" max="6923" width="7.81640625" customWidth="1"/>
    <col min="6924" max="6924" width="8.08984375" customWidth="1"/>
    <col min="6925" max="6925" width="7.81640625" customWidth="1"/>
    <col min="6926" max="6926" width="2.08984375" customWidth="1"/>
    <col min="7169" max="7169" width="2" customWidth="1"/>
    <col min="7170" max="7170" width="3.453125" customWidth="1"/>
    <col min="7171" max="7171" width="10.1796875" customWidth="1"/>
    <col min="7172" max="7172" width="8.81640625" customWidth="1"/>
    <col min="7173" max="7173" width="7.453125" customWidth="1"/>
    <col min="7174" max="7174" width="7" customWidth="1"/>
    <col min="7175" max="7175" width="9.453125" customWidth="1"/>
    <col min="7177" max="7177" width="10.08984375" customWidth="1"/>
    <col min="7178" max="7179" width="7.81640625" customWidth="1"/>
    <col min="7180" max="7180" width="8.08984375" customWidth="1"/>
    <col min="7181" max="7181" width="7.81640625" customWidth="1"/>
    <col min="7182" max="7182" width="2.08984375" customWidth="1"/>
    <col min="7425" max="7425" width="2" customWidth="1"/>
    <col min="7426" max="7426" width="3.453125" customWidth="1"/>
    <col min="7427" max="7427" width="10.1796875" customWidth="1"/>
    <col min="7428" max="7428" width="8.81640625" customWidth="1"/>
    <col min="7429" max="7429" width="7.453125" customWidth="1"/>
    <col min="7430" max="7430" width="7" customWidth="1"/>
    <col min="7431" max="7431" width="9.453125" customWidth="1"/>
    <col min="7433" max="7433" width="10.08984375" customWidth="1"/>
    <col min="7434" max="7435" width="7.81640625" customWidth="1"/>
    <col min="7436" max="7436" width="8.08984375" customWidth="1"/>
    <col min="7437" max="7437" width="7.81640625" customWidth="1"/>
    <col min="7438" max="7438" width="2.08984375" customWidth="1"/>
    <col min="7681" max="7681" width="2" customWidth="1"/>
    <col min="7682" max="7682" width="3.453125" customWidth="1"/>
    <col min="7683" max="7683" width="10.1796875" customWidth="1"/>
    <col min="7684" max="7684" width="8.81640625" customWidth="1"/>
    <col min="7685" max="7685" width="7.453125" customWidth="1"/>
    <col min="7686" max="7686" width="7" customWidth="1"/>
    <col min="7687" max="7687" width="9.453125" customWidth="1"/>
    <col min="7689" max="7689" width="10.08984375" customWidth="1"/>
    <col min="7690" max="7691" width="7.81640625" customWidth="1"/>
    <col min="7692" max="7692" width="8.08984375" customWidth="1"/>
    <col min="7693" max="7693" width="7.81640625" customWidth="1"/>
    <col min="7694" max="7694" width="2.08984375" customWidth="1"/>
    <col min="7937" max="7937" width="2" customWidth="1"/>
    <col min="7938" max="7938" width="3.453125" customWidth="1"/>
    <col min="7939" max="7939" width="10.1796875" customWidth="1"/>
    <col min="7940" max="7940" width="8.81640625" customWidth="1"/>
    <col min="7941" max="7941" width="7.453125" customWidth="1"/>
    <col min="7942" max="7942" width="7" customWidth="1"/>
    <col min="7943" max="7943" width="9.453125" customWidth="1"/>
    <col min="7945" max="7945" width="10.08984375" customWidth="1"/>
    <col min="7946" max="7947" width="7.81640625" customWidth="1"/>
    <col min="7948" max="7948" width="8.08984375" customWidth="1"/>
    <col min="7949" max="7949" width="7.81640625" customWidth="1"/>
    <col min="7950" max="7950" width="2.08984375" customWidth="1"/>
    <col min="8193" max="8193" width="2" customWidth="1"/>
    <col min="8194" max="8194" width="3.453125" customWidth="1"/>
    <col min="8195" max="8195" width="10.1796875" customWidth="1"/>
    <col min="8196" max="8196" width="8.81640625" customWidth="1"/>
    <col min="8197" max="8197" width="7.453125" customWidth="1"/>
    <col min="8198" max="8198" width="7" customWidth="1"/>
    <col min="8199" max="8199" width="9.453125" customWidth="1"/>
    <col min="8201" max="8201" width="10.08984375" customWidth="1"/>
    <col min="8202" max="8203" width="7.81640625" customWidth="1"/>
    <col min="8204" max="8204" width="8.08984375" customWidth="1"/>
    <col min="8205" max="8205" width="7.81640625" customWidth="1"/>
    <col min="8206" max="8206" width="2.08984375" customWidth="1"/>
    <col min="8449" max="8449" width="2" customWidth="1"/>
    <col min="8450" max="8450" width="3.453125" customWidth="1"/>
    <col min="8451" max="8451" width="10.1796875" customWidth="1"/>
    <col min="8452" max="8452" width="8.81640625" customWidth="1"/>
    <col min="8453" max="8453" width="7.453125" customWidth="1"/>
    <col min="8454" max="8454" width="7" customWidth="1"/>
    <col min="8455" max="8455" width="9.453125" customWidth="1"/>
    <col min="8457" max="8457" width="10.08984375" customWidth="1"/>
    <col min="8458" max="8459" width="7.81640625" customWidth="1"/>
    <col min="8460" max="8460" width="8.08984375" customWidth="1"/>
    <col min="8461" max="8461" width="7.81640625" customWidth="1"/>
    <col min="8462" max="8462" width="2.08984375" customWidth="1"/>
    <col min="8705" max="8705" width="2" customWidth="1"/>
    <col min="8706" max="8706" width="3.453125" customWidth="1"/>
    <col min="8707" max="8707" width="10.1796875" customWidth="1"/>
    <col min="8708" max="8708" width="8.81640625" customWidth="1"/>
    <col min="8709" max="8709" width="7.453125" customWidth="1"/>
    <col min="8710" max="8710" width="7" customWidth="1"/>
    <col min="8711" max="8711" width="9.453125" customWidth="1"/>
    <col min="8713" max="8713" width="10.08984375" customWidth="1"/>
    <col min="8714" max="8715" width="7.81640625" customWidth="1"/>
    <col min="8716" max="8716" width="8.08984375" customWidth="1"/>
    <col min="8717" max="8717" width="7.81640625" customWidth="1"/>
    <col min="8718" max="8718" width="2.08984375" customWidth="1"/>
    <col min="8961" max="8961" width="2" customWidth="1"/>
    <col min="8962" max="8962" width="3.453125" customWidth="1"/>
    <col min="8963" max="8963" width="10.1796875" customWidth="1"/>
    <col min="8964" max="8964" width="8.81640625" customWidth="1"/>
    <col min="8965" max="8965" width="7.453125" customWidth="1"/>
    <col min="8966" max="8966" width="7" customWidth="1"/>
    <col min="8967" max="8967" width="9.453125" customWidth="1"/>
    <col min="8969" max="8969" width="10.08984375" customWidth="1"/>
    <col min="8970" max="8971" width="7.81640625" customWidth="1"/>
    <col min="8972" max="8972" width="8.08984375" customWidth="1"/>
    <col min="8973" max="8973" width="7.81640625" customWidth="1"/>
    <col min="8974" max="8974" width="2.08984375" customWidth="1"/>
    <col min="9217" max="9217" width="2" customWidth="1"/>
    <col min="9218" max="9218" width="3.453125" customWidth="1"/>
    <col min="9219" max="9219" width="10.1796875" customWidth="1"/>
    <col min="9220" max="9220" width="8.81640625" customWidth="1"/>
    <col min="9221" max="9221" width="7.453125" customWidth="1"/>
    <col min="9222" max="9222" width="7" customWidth="1"/>
    <col min="9223" max="9223" width="9.453125" customWidth="1"/>
    <col min="9225" max="9225" width="10.08984375" customWidth="1"/>
    <col min="9226" max="9227" width="7.81640625" customWidth="1"/>
    <col min="9228" max="9228" width="8.08984375" customWidth="1"/>
    <col min="9229" max="9229" width="7.81640625" customWidth="1"/>
    <col min="9230" max="9230" width="2.08984375" customWidth="1"/>
    <col min="9473" max="9473" width="2" customWidth="1"/>
    <col min="9474" max="9474" width="3.453125" customWidth="1"/>
    <col min="9475" max="9475" width="10.1796875" customWidth="1"/>
    <col min="9476" max="9476" width="8.81640625" customWidth="1"/>
    <col min="9477" max="9477" width="7.453125" customWidth="1"/>
    <col min="9478" max="9478" width="7" customWidth="1"/>
    <col min="9479" max="9479" width="9.453125" customWidth="1"/>
    <col min="9481" max="9481" width="10.08984375" customWidth="1"/>
    <col min="9482" max="9483" width="7.81640625" customWidth="1"/>
    <col min="9484" max="9484" width="8.08984375" customWidth="1"/>
    <col min="9485" max="9485" width="7.81640625" customWidth="1"/>
    <col min="9486" max="9486" width="2.08984375" customWidth="1"/>
    <col min="9729" max="9729" width="2" customWidth="1"/>
    <col min="9730" max="9730" width="3.453125" customWidth="1"/>
    <col min="9731" max="9731" width="10.1796875" customWidth="1"/>
    <col min="9732" max="9732" width="8.81640625" customWidth="1"/>
    <col min="9733" max="9733" width="7.453125" customWidth="1"/>
    <col min="9734" max="9734" width="7" customWidth="1"/>
    <col min="9735" max="9735" width="9.453125" customWidth="1"/>
    <col min="9737" max="9737" width="10.08984375" customWidth="1"/>
    <col min="9738" max="9739" width="7.81640625" customWidth="1"/>
    <col min="9740" max="9740" width="8.08984375" customWidth="1"/>
    <col min="9741" max="9741" width="7.81640625" customWidth="1"/>
    <col min="9742" max="9742" width="2.08984375" customWidth="1"/>
    <col min="9985" max="9985" width="2" customWidth="1"/>
    <col min="9986" max="9986" width="3.453125" customWidth="1"/>
    <col min="9987" max="9987" width="10.1796875" customWidth="1"/>
    <col min="9988" max="9988" width="8.81640625" customWidth="1"/>
    <col min="9989" max="9989" width="7.453125" customWidth="1"/>
    <col min="9990" max="9990" width="7" customWidth="1"/>
    <col min="9991" max="9991" width="9.453125" customWidth="1"/>
    <col min="9993" max="9993" width="10.08984375" customWidth="1"/>
    <col min="9994" max="9995" width="7.81640625" customWidth="1"/>
    <col min="9996" max="9996" width="8.08984375" customWidth="1"/>
    <col min="9997" max="9997" width="7.81640625" customWidth="1"/>
    <col min="9998" max="9998" width="2.08984375" customWidth="1"/>
    <col min="10241" max="10241" width="2" customWidth="1"/>
    <col min="10242" max="10242" width="3.453125" customWidth="1"/>
    <col min="10243" max="10243" width="10.1796875" customWidth="1"/>
    <col min="10244" max="10244" width="8.81640625" customWidth="1"/>
    <col min="10245" max="10245" width="7.453125" customWidth="1"/>
    <col min="10246" max="10246" width="7" customWidth="1"/>
    <col min="10247" max="10247" width="9.453125" customWidth="1"/>
    <col min="10249" max="10249" width="10.08984375" customWidth="1"/>
    <col min="10250" max="10251" width="7.81640625" customWidth="1"/>
    <col min="10252" max="10252" width="8.08984375" customWidth="1"/>
    <col min="10253" max="10253" width="7.81640625" customWidth="1"/>
    <col min="10254" max="10254" width="2.08984375" customWidth="1"/>
    <col min="10497" max="10497" width="2" customWidth="1"/>
    <col min="10498" max="10498" width="3.453125" customWidth="1"/>
    <col min="10499" max="10499" width="10.1796875" customWidth="1"/>
    <col min="10500" max="10500" width="8.81640625" customWidth="1"/>
    <col min="10501" max="10501" width="7.453125" customWidth="1"/>
    <col min="10502" max="10502" width="7" customWidth="1"/>
    <col min="10503" max="10503" width="9.453125" customWidth="1"/>
    <col min="10505" max="10505" width="10.08984375" customWidth="1"/>
    <col min="10506" max="10507" width="7.81640625" customWidth="1"/>
    <col min="10508" max="10508" width="8.08984375" customWidth="1"/>
    <col min="10509" max="10509" width="7.81640625" customWidth="1"/>
    <col min="10510" max="10510" width="2.08984375" customWidth="1"/>
    <col min="10753" max="10753" width="2" customWidth="1"/>
    <col min="10754" max="10754" width="3.453125" customWidth="1"/>
    <col min="10755" max="10755" width="10.1796875" customWidth="1"/>
    <col min="10756" max="10756" width="8.81640625" customWidth="1"/>
    <col min="10757" max="10757" width="7.453125" customWidth="1"/>
    <col min="10758" max="10758" width="7" customWidth="1"/>
    <col min="10759" max="10759" width="9.453125" customWidth="1"/>
    <col min="10761" max="10761" width="10.08984375" customWidth="1"/>
    <col min="10762" max="10763" width="7.81640625" customWidth="1"/>
    <col min="10764" max="10764" width="8.08984375" customWidth="1"/>
    <col min="10765" max="10765" width="7.81640625" customWidth="1"/>
    <col min="10766" max="10766" width="2.08984375" customWidth="1"/>
    <col min="11009" max="11009" width="2" customWidth="1"/>
    <col min="11010" max="11010" width="3.453125" customWidth="1"/>
    <col min="11011" max="11011" width="10.1796875" customWidth="1"/>
    <col min="11012" max="11012" width="8.81640625" customWidth="1"/>
    <col min="11013" max="11013" width="7.453125" customWidth="1"/>
    <col min="11014" max="11014" width="7" customWidth="1"/>
    <col min="11015" max="11015" width="9.453125" customWidth="1"/>
    <col min="11017" max="11017" width="10.08984375" customWidth="1"/>
    <col min="11018" max="11019" width="7.81640625" customWidth="1"/>
    <col min="11020" max="11020" width="8.08984375" customWidth="1"/>
    <col min="11021" max="11021" width="7.81640625" customWidth="1"/>
    <col min="11022" max="11022" width="2.08984375" customWidth="1"/>
    <col min="11265" max="11265" width="2" customWidth="1"/>
    <col min="11266" max="11266" width="3.453125" customWidth="1"/>
    <col min="11267" max="11267" width="10.1796875" customWidth="1"/>
    <col min="11268" max="11268" width="8.81640625" customWidth="1"/>
    <col min="11269" max="11269" width="7.453125" customWidth="1"/>
    <col min="11270" max="11270" width="7" customWidth="1"/>
    <col min="11271" max="11271" width="9.453125" customWidth="1"/>
    <col min="11273" max="11273" width="10.08984375" customWidth="1"/>
    <col min="11274" max="11275" width="7.81640625" customWidth="1"/>
    <col min="11276" max="11276" width="8.08984375" customWidth="1"/>
    <col min="11277" max="11277" width="7.81640625" customWidth="1"/>
    <col min="11278" max="11278" width="2.08984375" customWidth="1"/>
    <col min="11521" max="11521" width="2" customWidth="1"/>
    <col min="11522" max="11522" width="3.453125" customWidth="1"/>
    <col min="11523" max="11523" width="10.1796875" customWidth="1"/>
    <col min="11524" max="11524" width="8.81640625" customWidth="1"/>
    <col min="11525" max="11525" width="7.453125" customWidth="1"/>
    <col min="11526" max="11526" width="7" customWidth="1"/>
    <col min="11527" max="11527" width="9.453125" customWidth="1"/>
    <col min="11529" max="11529" width="10.08984375" customWidth="1"/>
    <col min="11530" max="11531" width="7.81640625" customWidth="1"/>
    <col min="11532" max="11532" width="8.08984375" customWidth="1"/>
    <col min="11533" max="11533" width="7.81640625" customWidth="1"/>
    <col min="11534" max="11534" width="2.08984375" customWidth="1"/>
    <col min="11777" max="11777" width="2" customWidth="1"/>
    <col min="11778" max="11778" width="3.453125" customWidth="1"/>
    <col min="11779" max="11779" width="10.1796875" customWidth="1"/>
    <col min="11780" max="11780" width="8.81640625" customWidth="1"/>
    <col min="11781" max="11781" width="7.453125" customWidth="1"/>
    <col min="11782" max="11782" width="7" customWidth="1"/>
    <col min="11783" max="11783" width="9.453125" customWidth="1"/>
    <col min="11785" max="11785" width="10.08984375" customWidth="1"/>
    <col min="11786" max="11787" width="7.81640625" customWidth="1"/>
    <col min="11788" max="11788" width="8.08984375" customWidth="1"/>
    <col min="11789" max="11789" width="7.81640625" customWidth="1"/>
    <col min="11790" max="11790" width="2.08984375" customWidth="1"/>
    <col min="12033" max="12033" width="2" customWidth="1"/>
    <col min="12034" max="12034" width="3.453125" customWidth="1"/>
    <col min="12035" max="12035" width="10.1796875" customWidth="1"/>
    <col min="12036" max="12036" width="8.81640625" customWidth="1"/>
    <col min="12037" max="12037" width="7.453125" customWidth="1"/>
    <col min="12038" max="12038" width="7" customWidth="1"/>
    <col min="12039" max="12039" width="9.453125" customWidth="1"/>
    <col min="12041" max="12041" width="10.08984375" customWidth="1"/>
    <col min="12042" max="12043" width="7.81640625" customWidth="1"/>
    <col min="12044" max="12044" width="8.08984375" customWidth="1"/>
    <col min="12045" max="12045" width="7.81640625" customWidth="1"/>
    <col min="12046" max="12046" width="2.08984375" customWidth="1"/>
    <col min="12289" max="12289" width="2" customWidth="1"/>
    <col min="12290" max="12290" width="3.453125" customWidth="1"/>
    <col min="12291" max="12291" width="10.1796875" customWidth="1"/>
    <col min="12292" max="12292" width="8.81640625" customWidth="1"/>
    <col min="12293" max="12293" width="7.453125" customWidth="1"/>
    <col min="12294" max="12294" width="7" customWidth="1"/>
    <col min="12295" max="12295" width="9.453125" customWidth="1"/>
    <col min="12297" max="12297" width="10.08984375" customWidth="1"/>
    <col min="12298" max="12299" width="7.81640625" customWidth="1"/>
    <col min="12300" max="12300" width="8.08984375" customWidth="1"/>
    <col min="12301" max="12301" width="7.81640625" customWidth="1"/>
    <col min="12302" max="12302" width="2.08984375" customWidth="1"/>
    <col min="12545" max="12545" width="2" customWidth="1"/>
    <col min="12546" max="12546" width="3.453125" customWidth="1"/>
    <col min="12547" max="12547" width="10.1796875" customWidth="1"/>
    <col min="12548" max="12548" width="8.81640625" customWidth="1"/>
    <col min="12549" max="12549" width="7.453125" customWidth="1"/>
    <col min="12550" max="12550" width="7" customWidth="1"/>
    <col min="12551" max="12551" width="9.453125" customWidth="1"/>
    <col min="12553" max="12553" width="10.08984375" customWidth="1"/>
    <col min="12554" max="12555" width="7.81640625" customWidth="1"/>
    <col min="12556" max="12556" width="8.08984375" customWidth="1"/>
    <col min="12557" max="12557" width="7.81640625" customWidth="1"/>
    <col min="12558" max="12558" width="2.08984375" customWidth="1"/>
    <col min="12801" max="12801" width="2" customWidth="1"/>
    <col min="12802" max="12802" width="3.453125" customWidth="1"/>
    <col min="12803" max="12803" width="10.1796875" customWidth="1"/>
    <col min="12804" max="12804" width="8.81640625" customWidth="1"/>
    <col min="12805" max="12805" width="7.453125" customWidth="1"/>
    <col min="12806" max="12806" width="7" customWidth="1"/>
    <col min="12807" max="12807" width="9.453125" customWidth="1"/>
    <col min="12809" max="12809" width="10.08984375" customWidth="1"/>
    <col min="12810" max="12811" width="7.81640625" customWidth="1"/>
    <col min="12812" max="12812" width="8.08984375" customWidth="1"/>
    <col min="12813" max="12813" width="7.81640625" customWidth="1"/>
    <col min="12814" max="12814" width="2.08984375" customWidth="1"/>
    <col min="13057" max="13057" width="2" customWidth="1"/>
    <col min="13058" max="13058" width="3.453125" customWidth="1"/>
    <col min="13059" max="13059" width="10.1796875" customWidth="1"/>
    <col min="13060" max="13060" width="8.81640625" customWidth="1"/>
    <col min="13061" max="13061" width="7.453125" customWidth="1"/>
    <col min="13062" max="13062" width="7" customWidth="1"/>
    <col min="13063" max="13063" width="9.453125" customWidth="1"/>
    <col min="13065" max="13065" width="10.08984375" customWidth="1"/>
    <col min="13066" max="13067" width="7.81640625" customWidth="1"/>
    <col min="13068" max="13068" width="8.08984375" customWidth="1"/>
    <col min="13069" max="13069" width="7.81640625" customWidth="1"/>
    <col min="13070" max="13070" width="2.08984375" customWidth="1"/>
    <col min="13313" max="13313" width="2" customWidth="1"/>
    <col min="13314" max="13314" width="3.453125" customWidth="1"/>
    <col min="13315" max="13315" width="10.1796875" customWidth="1"/>
    <col min="13316" max="13316" width="8.81640625" customWidth="1"/>
    <col min="13317" max="13317" width="7.453125" customWidth="1"/>
    <col min="13318" max="13318" width="7" customWidth="1"/>
    <col min="13319" max="13319" width="9.453125" customWidth="1"/>
    <col min="13321" max="13321" width="10.08984375" customWidth="1"/>
    <col min="13322" max="13323" width="7.81640625" customWidth="1"/>
    <col min="13324" max="13324" width="8.08984375" customWidth="1"/>
    <col min="13325" max="13325" width="7.81640625" customWidth="1"/>
    <col min="13326" max="13326" width="2.08984375" customWidth="1"/>
    <col min="13569" max="13569" width="2" customWidth="1"/>
    <col min="13570" max="13570" width="3.453125" customWidth="1"/>
    <col min="13571" max="13571" width="10.1796875" customWidth="1"/>
    <col min="13572" max="13572" width="8.81640625" customWidth="1"/>
    <col min="13573" max="13573" width="7.453125" customWidth="1"/>
    <col min="13574" max="13574" width="7" customWidth="1"/>
    <col min="13575" max="13575" width="9.453125" customWidth="1"/>
    <col min="13577" max="13577" width="10.08984375" customWidth="1"/>
    <col min="13578" max="13579" width="7.81640625" customWidth="1"/>
    <col min="13580" max="13580" width="8.08984375" customWidth="1"/>
    <col min="13581" max="13581" width="7.81640625" customWidth="1"/>
    <col min="13582" max="13582" width="2.08984375" customWidth="1"/>
    <col min="13825" max="13825" width="2" customWidth="1"/>
    <col min="13826" max="13826" width="3.453125" customWidth="1"/>
    <col min="13827" max="13827" width="10.1796875" customWidth="1"/>
    <col min="13828" max="13828" width="8.81640625" customWidth="1"/>
    <col min="13829" max="13829" width="7.453125" customWidth="1"/>
    <col min="13830" max="13830" width="7" customWidth="1"/>
    <col min="13831" max="13831" width="9.453125" customWidth="1"/>
    <col min="13833" max="13833" width="10.08984375" customWidth="1"/>
    <col min="13834" max="13835" width="7.81640625" customWidth="1"/>
    <col min="13836" max="13836" width="8.08984375" customWidth="1"/>
    <col min="13837" max="13837" width="7.81640625" customWidth="1"/>
    <col min="13838" max="13838" width="2.08984375" customWidth="1"/>
    <col min="14081" max="14081" width="2" customWidth="1"/>
    <col min="14082" max="14082" width="3.453125" customWidth="1"/>
    <col min="14083" max="14083" width="10.1796875" customWidth="1"/>
    <col min="14084" max="14084" width="8.81640625" customWidth="1"/>
    <col min="14085" max="14085" width="7.453125" customWidth="1"/>
    <col min="14086" max="14086" width="7" customWidth="1"/>
    <col min="14087" max="14087" width="9.453125" customWidth="1"/>
    <col min="14089" max="14089" width="10.08984375" customWidth="1"/>
    <col min="14090" max="14091" width="7.81640625" customWidth="1"/>
    <col min="14092" max="14092" width="8.08984375" customWidth="1"/>
    <col min="14093" max="14093" width="7.81640625" customWidth="1"/>
    <col min="14094" max="14094" width="2.08984375" customWidth="1"/>
    <col min="14337" max="14337" width="2" customWidth="1"/>
    <col min="14338" max="14338" width="3.453125" customWidth="1"/>
    <col min="14339" max="14339" width="10.1796875" customWidth="1"/>
    <col min="14340" max="14340" width="8.81640625" customWidth="1"/>
    <col min="14341" max="14341" width="7.453125" customWidth="1"/>
    <col min="14342" max="14342" width="7" customWidth="1"/>
    <col min="14343" max="14343" width="9.453125" customWidth="1"/>
    <col min="14345" max="14345" width="10.08984375" customWidth="1"/>
    <col min="14346" max="14347" width="7.81640625" customWidth="1"/>
    <col min="14348" max="14348" width="8.08984375" customWidth="1"/>
    <col min="14349" max="14349" width="7.81640625" customWidth="1"/>
    <col min="14350" max="14350" width="2.08984375" customWidth="1"/>
    <col min="14593" max="14593" width="2" customWidth="1"/>
    <col min="14594" max="14594" width="3.453125" customWidth="1"/>
    <col min="14595" max="14595" width="10.1796875" customWidth="1"/>
    <col min="14596" max="14596" width="8.81640625" customWidth="1"/>
    <col min="14597" max="14597" width="7.453125" customWidth="1"/>
    <col min="14598" max="14598" width="7" customWidth="1"/>
    <col min="14599" max="14599" width="9.453125" customWidth="1"/>
    <col min="14601" max="14601" width="10.08984375" customWidth="1"/>
    <col min="14602" max="14603" width="7.81640625" customWidth="1"/>
    <col min="14604" max="14604" width="8.08984375" customWidth="1"/>
    <col min="14605" max="14605" width="7.81640625" customWidth="1"/>
    <col min="14606" max="14606" width="2.08984375" customWidth="1"/>
    <col min="14849" max="14849" width="2" customWidth="1"/>
    <col min="14850" max="14850" width="3.453125" customWidth="1"/>
    <col min="14851" max="14851" width="10.1796875" customWidth="1"/>
    <col min="14852" max="14852" width="8.81640625" customWidth="1"/>
    <col min="14853" max="14853" width="7.453125" customWidth="1"/>
    <col min="14854" max="14854" width="7" customWidth="1"/>
    <col min="14855" max="14855" width="9.453125" customWidth="1"/>
    <col min="14857" max="14857" width="10.08984375" customWidth="1"/>
    <col min="14858" max="14859" width="7.81640625" customWidth="1"/>
    <col min="14860" max="14860" width="8.08984375" customWidth="1"/>
    <col min="14861" max="14861" width="7.81640625" customWidth="1"/>
    <col min="14862" max="14862" width="2.08984375" customWidth="1"/>
    <col min="15105" max="15105" width="2" customWidth="1"/>
    <col min="15106" max="15106" width="3.453125" customWidth="1"/>
    <col min="15107" max="15107" width="10.1796875" customWidth="1"/>
    <col min="15108" max="15108" width="8.81640625" customWidth="1"/>
    <col min="15109" max="15109" width="7.453125" customWidth="1"/>
    <col min="15110" max="15110" width="7" customWidth="1"/>
    <col min="15111" max="15111" width="9.453125" customWidth="1"/>
    <col min="15113" max="15113" width="10.08984375" customWidth="1"/>
    <col min="15114" max="15115" width="7.81640625" customWidth="1"/>
    <col min="15116" max="15116" width="8.08984375" customWidth="1"/>
    <col min="15117" max="15117" width="7.81640625" customWidth="1"/>
    <col min="15118" max="15118" width="2.08984375" customWidth="1"/>
    <col min="15361" max="15361" width="2" customWidth="1"/>
    <col min="15362" max="15362" width="3.453125" customWidth="1"/>
    <col min="15363" max="15363" width="10.1796875" customWidth="1"/>
    <col min="15364" max="15364" width="8.81640625" customWidth="1"/>
    <col min="15365" max="15365" width="7.453125" customWidth="1"/>
    <col min="15366" max="15366" width="7" customWidth="1"/>
    <col min="15367" max="15367" width="9.453125" customWidth="1"/>
    <col min="15369" max="15369" width="10.08984375" customWidth="1"/>
    <col min="15370" max="15371" width="7.81640625" customWidth="1"/>
    <col min="15372" max="15372" width="8.08984375" customWidth="1"/>
    <col min="15373" max="15373" width="7.81640625" customWidth="1"/>
    <col min="15374" max="15374" width="2.08984375" customWidth="1"/>
    <col min="15617" max="15617" width="2" customWidth="1"/>
    <col min="15618" max="15618" width="3.453125" customWidth="1"/>
    <col min="15619" max="15619" width="10.1796875" customWidth="1"/>
    <col min="15620" max="15620" width="8.81640625" customWidth="1"/>
    <col min="15621" max="15621" width="7.453125" customWidth="1"/>
    <col min="15622" max="15622" width="7" customWidth="1"/>
    <col min="15623" max="15623" width="9.453125" customWidth="1"/>
    <col min="15625" max="15625" width="10.08984375" customWidth="1"/>
    <col min="15626" max="15627" width="7.81640625" customWidth="1"/>
    <col min="15628" max="15628" width="8.08984375" customWidth="1"/>
    <col min="15629" max="15629" width="7.81640625" customWidth="1"/>
    <col min="15630" max="15630" width="2.08984375" customWidth="1"/>
    <col min="15873" max="15873" width="2" customWidth="1"/>
    <col min="15874" max="15874" width="3.453125" customWidth="1"/>
    <col min="15875" max="15875" width="10.1796875" customWidth="1"/>
    <col min="15876" max="15876" width="8.81640625" customWidth="1"/>
    <col min="15877" max="15877" width="7.453125" customWidth="1"/>
    <col min="15878" max="15878" width="7" customWidth="1"/>
    <col min="15879" max="15879" width="9.453125" customWidth="1"/>
    <col min="15881" max="15881" width="10.08984375" customWidth="1"/>
    <col min="15882" max="15883" width="7.81640625" customWidth="1"/>
    <col min="15884" max="15884" width="8.08984375" customWidth="1"/>
    <col min="15885" max="15885" width="7.81640625" customWidth="1"/>
    <col min="15886" max="15886" width="2.08984375" customWidth="1"/>
    <col min="16129" max="16129" width="2" customWidth="1"/>
    <col min="16130" max="16130" width="3.453125" customWidth="1"/>
    <col min="16131" max="16131" width="10.1796875" customWidth="1"/>
    <col min="16132" max="16132" width="8.81640625" customWidth="1"/>
    <col min="16133" max="16133" width="7.453125" customWidth="1"/>
    <col min="16134" max="16134" width="7" customWidth="1"/>
    <col min="16135" max="16135" width="9.453125" customWidth="1"/>
    <col min="16137" max="16137" width="10.08984375" customWidth="1"/>
    <col min="16138" max="16139" width="7.81640625" customWidth="1"/>
    <col min="16140" max="16140" width="8.08984375" customWidth="1"/>
    <col min="16141" max="16141" width="7.81640625" customWidth="1"/>
    <col min="16142" max="16142" width="2.08984375" customWidth="1"/>
  </cols>
  <sheetData>
    <row r="1" spans="1:19" ht="15" customHeight="1" x14ac:dyDescent="0.25"/>
    <row r="2" spans="1:19" ht="11.25" customHeight="1" x14ac:dyDescent="0.25">
      <c r="A2" s="1"/>
      <c r="B2" s="1"/>
      <c r="C2" s="166" t="s">
        <v>0</v>
      </c>
      <c r="D2" s="166"/>
      <c r="E2" s="166"/>
      <c r="F2" s="166"/>
      <c r="G2" s="166"/>
      <c r="H2" s="166"/>
      <c r="I2" s="166"/>
      <c r="J2" s="166"/>
      <c r="K2" s="166"/>
      <c r="L2" s="166"/>
      <c r="M2" s="8"/>
      <c r="N2" s="2"/>
    </row>
    <row r="3" spans="1:19" ht="11.25" customHeight="1" x14ac:dyDescent="0.25">
      <c r="A3" s="1"/>
      <c r="B3" s="1"/>
      <c r="C3" s="167" t="s">
        <v>1</v>
      </c>
      <c r="D3" s="167"/>
      <c r="E3" s="167"/>
      <c r="F3" s="167"/>
      <c r="G3" s="167"/>
      <c r="H3" s="167"/>
      <c r="I3" s="167"/>
      <c r="J3" s="167"/>
      <c r="K3" s="167"/>
      <c r="L3" s="167"/>
      <c r="M3" s="161"/>
      <c r="N3" s="3"/>
      <c r="O3" s="168" t="s">
        <v>2</v>
      </c>
      <c r="P3" s="169"/>
      <c r="Q3" s="169"/>
      <c r="R3" s="169"/>
      <c r="S3" s="169"/>
    </row>
    <row r="4" spans="1:19" ht="11.25" customHeight="1" thickBot="1" x14ac:dyDescent="0.3">
      <c r="A4" s="1"/>
      <c r="B4" s="1"/>
      <c r="C4" s="4"/>
      <c r="D4" s="5"/>
      <c r="E4" s="6"/>
      <c r="F4" s="4"/>
      <c r="G4" s="7"/>
      <c r="H4" s="7"/>
      <c r="I4" s="7"/>
      <c r="J4" s="7"/>
      <c r="K4" s="7"/>
      <c r="L4" s="8"/>
      <c r="M4" s="8"/>
      <c r="N4" s="9"/>
    </row>
    <row r="5" spans="1:19" ht="11.25" customHeight="1" thickBot="1" x14ac:dyDescent="0.3">
      <c r="A5" s="1"/>
      <c r="B5" s="10"/>
      <c r="C5" s="11" t="s">
        <v>3</v>
      </c>
      <c r="D5" s="11" t="s">
        <v>4</v>
      </c>
      <c r="E5" s="11" t="s">
        <v>5</v>
      </c>
      <c r="F5" s="11" t="s">
        <v>6</v>
      </c>
      <c r="G5" s="11" t="s">
        <v>5</v>
      </c>
      <c r="H5" s="11" t="s">
        <v>5</v>
      </c>
      <c r="I5" s="11" t="s">
        <v>7</v>
      </c>
      <c r="J5" s="11" t="s">
        <v>7</v>
      </c>
      <c r="K5" s="11" t="s">
        <v>7</v>
      </c>
      <c r="L5" s="11" t="s">
        <v>8</v>
      </c>
      <c r="M5" s="12"/>
      <c r="N5" s="9"/>
      <c r="P5" s="170" t="s">
        <v>9</v>
      </c>
      <c r="Q5" s="171"/>
      <c r="R5" s="172"/>
    </row>
    <row r="6" spans="1:19" ht="11.25" customHeight="1" thickBot="1" x14ac:dyDescent="0.3">
      <c r="A6" s="1"/>
      <c r="B6" s="10"/>
      <c r="C6" s="13" t="s">
        <v>10</v>
      </c>
      <c r="D6" s="13" t="s">
        <v>11</v>
      </c>
      <c r="E6" s="13" t="s">
        <v>12</v>
      </c>
      <c r="F6" s="13" t="s">
        <v>13</v>
      </c>
      <c r="G6" s="13" t="s">
        <v>14</v>
      </c>
      <c r="H6" s="13" t="s">
        <v>15</v>
      </c>
      <c r="I6" s="13" t="s">
        <v>16</v>
      </c>
      <c r="J6" s="13" t="s">
        <v>17</v>
      </c>
      <c r="K6" s="13" t="s">
        <v>18</v>
      </c>
      <c r="L6" s="13" t="s">
        <v>19</v>
      </c>
      <c r="M6" s="12" t="s">
        <v>0</v>
      </c>
      <c r="N6" s="9" t="s">
        <v>0</v>
      </c>
      <c r="O6" s="8" t="s">
        <v>0</v>
      </c>
      <c r="P6" s="173" t="s">
        <v>20</v>
      </c>
      <c r="Q6" s="174"/>
      <c r="R6" s="14">
        <f>H9</f>
        <v>480</v>
      </c>
      <c r="S6" s="1"/>
    </row>
    <row r="7" spans="1:19" ht="11.25" customHeight="1" thickBot="1" x14ac:dyDescent="0.3">
      <c r="A7" s="1"/>
      <c r="B7" s="10"/>
      <c r="C7" s="13"/>
      <c r="D7" s="13"/>
      <c r="E7" s="13"/>
      <c r="F7" s="13"/>
      <c r="G7" s="13"/>
      <c r="H7" s="13"/>
      <c r="I7" s="13" t="s">
        <v>21</v>
      </c>
      <c r="J7" s="13" t="s">
        <v>22</v>
      </c>
      <c r="K7" s="13" t="s">
        <v>23</v>
      </c>
      <c r="L7" s="13" t="s">
        <v>24</v>
      </c>
      <c r="M7" s="12"/>
      <c r="N7" s="9"/>
      <c r="P7" s="15">
        <v>0.5</v>
      </c>
      <c r="Q7" s="15">
        <v>0.4</v>
      </c>
      <c r="R7" s="16">
        <v>0.1</v>
      </c>
    </row>
    <row r="8" spans="1:19" ht="11.25" customHeight="1" thickBot="1" x14ac:dyDescent="0.3">
      <c r="A8" s="1"/>
      <c r="B8" s="10"/>
      <c r="C8" s="17"/>
      <c r="D8" s="17" t="s">
        <v>25</v>
      </c>
      <c r="E8" s="17" t="s">
        <v>25</v>
      </c>
      <c r="F8" s="17"/>
      <c r="G8" s="17" t="s">
        <v>25</v>
      </c>
      <c r="H8" s="17" t="s">
        <v>25</v>
      </c>
      <c r="I8" s="17" t="s">
        <v>25</v>
      </c>
      <c r="J8" s="17" t="s">
        <v>25</v>
      </c>
      <c r="K8" s="17" t="s">
        <v>25</v>
      </c>
      <c r="L8" s="17" t="s">
        <v>26</v>
      </c>
      <c r="M8" s="12"/>
      <c r="N8" s="9"/>
      <c r="P8" s="18">
        <f>H9*0.5</f>
        <v>240</v>
      </c>
      <c r="Q8" s="19">
        <f>H9*0.4</f>
        <v>192</v>
      </c>
      <c r="R8" s="20">
        <f>H9*0.1</f>
        <v>48</v>
      </c>
    </row>
    <row r="9" spans="1:19" ht="11.25" customHeight="1" thickBot="1" x14ac:dyDescent="0.3">
      <c r="A9" s="1"/>
      <c r="B9" s="10"/>
      <c r="C9" s="21">
        <v>32</v>
      </c>
      <c r="D9" s="22">
        <v>12</v>
      </c>
      <c r="E9" s="23">
        <f>(C9*D9)-(L9*D9/3)</f>
        <v>384</v>
      </c>
      <c r="F9" s="21">
        <v>25</v>
      </c>
      <c r="G9" s="23">
        <f>E9*F9/100</f>
        <v>96</v>
      </c>
      <c r="H9" s="23">
        <f>E9+G9</f>
        <v>480</v>
      </c>
      <c r="I9" s="23">
        <f>P14</f>
        <v>240</v>
      </c>
      <c r="J9" s="23">
        <f>Q14</f>
        <v>195</v>
      </c>
      <c r="K9" s="23">
        <f>R14</f>
        <v>34.5</v>
      </c>
      <c r="L9" s="24">
        <v>0</v>
      </c>
      <c r="M9" s="12" t="s">
        <v>0</v>
      </c>
      <c r="N9" s="25" t="s">
        <v>0</v>
      </c>
      <c r="P9" s="20">
        <f>P8</f>
        <v>240</v>
      </c>
      <c r="Q9" s="18">
        <f>Q8+P22</f>
        <v>192</v>
      </c>
      <c r="R9" s="20">
        <f>R8/D40</f>
        <v>16</v>
      </c>
    </row>
    <row r="10" spans="1:19" ht="11.25" customHeight="1" thickBot="1" x14ac:dyDescent="0.3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25"/>
      <c r="P10" s="18">
        <f>P9/D20</f>
        <v>16</v>
      </c>
      <c r="Q10" s="18">
        <f>Q9/D31</f>
        <v>12.8</v>
      </c>
      <c r="R10" s="18">
        <f>R8/D40</f>
        <v>16</v>
      </c>
    </row>
    <row r="11" spans="1:19" ht="11.25" customHeight="1" thickBot="1" x14ac:dyDescent="0.3">
      <c r="A11" s="1"/>
      <c r="B11" s="10"/>
      <c r="C11" s="26" t="s">
        <v>27</v>
      </c>
      <c r="D11" s="175" t="s">
        <v>28</v>
      </c>
      <c r="E11" s="176"/>
      <c r="F11" s="177"/>
      <c r="G11" s="12"/>
      <c r="H11" s="10"/>
      <c r="I11" s="10"/>
      <c r="J11" s="10"/>
      <c r="K11" s="10"/>
      <c r="L11" s="10"/>
      <c r="M11" s="25"/>
      <c r="P11" s="18">
        <f>IF((P16-P18)&lt;=0.25,P18,IF((P16-P18)&lt;=0.75,P18+0.5,P18+1))</f>
        <v>16</v>
      </c>
      <c r="Q11" s="18">
        <f>IF((Q16-Q18)&lt;=0.25,Q18,IF((Q16-Q18)&lt;=0.75,Q18+0.5,Q18+1))</f>
        <v>13</v>
      </c>
      <c r="R11" s="18">
        <f>IF(Q18&lt;=R18,Q18-0.5,IF((R16-R18)&lt;0.25,R18,IF((R16-R18)&lt;0.75,R18+0.5,R18+1)))</f>
        <v>11.5</v>
      </c>
    </row>
    <row r="12" spans="1:19" ht="11.25" customHeight="1" thickBot="1" x14ac:dyDescent="0.3">
      <c r="A12" s="1"/>
      <c r="B12" s="10" t="s">
        <v>29</v>
      </c>
      <c r="C12" s="27" t="s">
        <v>30</v>
      </c>
      <c r="D12" s="28" t="s">
        <v>31</v>
      </c>
      <c r="E12" s="29" t="s">
        <v>32</v>
      </c>
      <c r="F12" s="27" t="s">
        <v>33</v>
      </c>
      <c r="G12" s="12" t="s">
        <v>0</v>
      </c>
      <c r="H12" s="30" t="s">
        <v>0</v>
      </c>
      <c r="I12" s="178" t="s">
        <v>34</v>
      </c>
      <c r="J12" s="179"/>
      <c r="K12" s="179"/>
      <c r="L12" s="180"/>
      <c r="M12" s="9"/>
      <c r="N12" s="8" t="s">
        <v>0</v>
      </c>
      <c r="O12" s="8"/>
      <c r="P12" s="31"/>
      <c r="Q12" s="31"/>
      <c r="R12" s="32"/>
      <c r="S12" s="1"/>
    </row>
    <row r="13" spans="1:19" ht="11.25" customHeight="1" thickBot="1" x14ac:dyDescent="0.3">
      <c r="A13" s="1"/>
      <c r="B13" s="10"/>
      <c r="C13" s="33" t="s">
        <v>35</v>
      </c>
      <c r="D13" s="34" t="s">
        <v>36</v>
      </c>
      <c r="E13" s="33" t="s">
        <v>37</v>
      </c>
      <c r="F13" s="34" t="s">
        <v>29</v>
      </c>
      <c r="G13" s="12" t="s">
        <v>0</v>
      </c>
      <c r="H13" s="35" t="s">
        <v>0</v>
      </c>
      <c r="I13" s="181" t="s">
        <v>38</v>
      </c>
      <c r="J13" s="182"/>
      <c r="K13" s="36" t="s">
        <v>39</v>
      </c>
      <c r="L13" s="36" t="s">
        <v>40</v>
      </c>
      <c r="M13" s="9"/>
      <c r="P13" s="31" t="s">
        <v>41</v>
      </c>
      <c r="Q13" s="31" t="s">
        <v>41</v>
      </c>
      <c r="R13" s="31" t="s">
        <v>41</v>
      </c>
    </row>
    <row r="14" spans="1:19" ht="11.25" customHeight="1" thickBot="1" x14ac:dyDescent="0.3">
      <c r="A14" s="1"/>
      <c r="B14" s="10"/>
      <c r="C14" s="33"/>
      <c r="D14" s="34" t="s">
        <v>42</v>
      </c>
      <c r="E14" s="37" t="s">
        <v>43</v>
      </c>
      <c r="F14" s="37" t="s">
        <v>44</v>
      </c>
      <c r="G14" s="10" t="s">
        <v>0</v>
      </c>
      <c r="H14" s="10"/>
      <c r="I14" s="183" t="s">
        <v>45</v>
      </c>
      <c r="J14" s="184"/>
      <c r="K14" s="38"/>
      <c r="L14" s="38" t="s">
        <v>46</v>
      </c>
      <c r="M14" s="9"/>
      <c r="P14" s="39">
        <f>F20</f>
        <v>240</v>
      </c>
      <c r="Q14" s="39">
        <f>F31</f>
        <v>195</v>
      </c>
      <c r="R14" s="39">
        <f>F40</f>
        <v>34.5</v>
      </c>
    </row>
    <row r="15" spans="1:19" ht="11.25" customHeight="1" thickBot="1" x14ac:dyDescent="0.3">
      <c r="A15" s="1"/>
      <c r="B15" s="10"/>
      <c r="C15" s="40" t="s">
        <v>47</v>
      </c>
      <c r="D15" s="41">
        <v>1</v>
      </c>
      <c r="E15" s="42">
        <f>P11</f>
        <v>16</v>
      </c>
      <c r="F15" s="32">
        <f>D15*E15</f>
        <v>16</v>
      </c>
      <c r="G15" s="12" t="s">
        <v>0</v>
      </c>
      <c r="H15" s="43" t="s">
        <v>48</v>
      </c>
      <c r="I15" s="44">
        <v>1</v>
      </c>
      <c r="J15" s="45">
        <v>1</v>
      </c>
      <c r="K15" s="46">
        <v>0</v>
      </c>
      <c r="L15" s="47">
        <v>1</v>
      </c>
      <c r="M15" s="9"/>
      <c r="P15" s="42" t="s">
        <v>49</v>
      </c>
      <c r="Q15" s="42" t="s">
        <v>49</v>
      </c>
      <c r="R15" s="42" t="s">
        <v>49</v>
      </c>
    </row>
    <row r="16" spans="1:19" ht="11.25" customHeight="1" thickBot="1" x14ac:dyDescent="0.3">
      <c r="A16" s="1"/>
      <c r="B16" s="10"/>
      <c r="C16" s="40" t="s">
        <v>50</v>
      </c>
      <c r="D16" s="41">
        <v>2</v>
      </c>
      <c r="E16" s="48">
        <f>P11</f>
        <v>16</v>
      </c>
      <c r="F16" s="32">
        <f>D16*E16</f>
        <v>32</v>
      </c>
      <c r="G16" s="12" t="s">
        <v>0</v>
      </c>
      <c r="H16" s="49" t="s">
        <v>51</v>
      </c>
      <c r="I16" s="50">
        <f>IF(L17&lt;4,ROUNDDOWN(L17/2,0),L17/2)</f>
        <v>2</v>
      </c>
      <c r="J16" s="51">
        <f>IF(L17&lt;4,ROUNDDOWN(L17/2,0),L17/2)</f>
        <v>2</v>
      </c>
      <c r="K16" s="52">
        <f>L17-I16-J16</f>
        <v>0</v>
      </c>
      <c r="L16" s="53">
        <v>2</v>
      </c>
      <c r="M16" s="9"/>
      <c r="P16" s="32">
        <f>P10</f>
        <v>16</v>
      </c>
      <c r="Q16" s="39">
        <f>Q10</f>
        <v>12.8</v>
      </c>
      <c r="R16" s="39">
        <f>R10</f>
        <v>16</v>
      </c>
    </row>
    <row r="17" spans="1:19" ht="11.25" customHeight="1" thickBot="1" x14ac:dyDescent="0.3">
      <c r="A17" s="1"/>
      <c r="B17" s="10"/>
      <c r="C17" s="54" t="s">
        <v>52</v>
      </c>
      <c r="D17" s="55">
        <f xml:space="preserve"> I17</f>
        <v>4</v>
      </c>
      <c r="E17" s="56">
        <f>P11</f>
        <v>16</v>
      </c>
      <c r="F17" s="57">
        <f>D17*E17</f>
        <v>64</v>
      </c>
      <c r="G17" s="58" t="s">
        <v>51</v>
      </c>
      <c r="H17" s="59">
        <f>D17</f>
        <v>4</v>
      </c>
      <c r="I17" s="60">
        <f>IF(L18&lt;=4,0,L18-4)</f>
        <v>4</v>
      </c>
      <c r="J17" s="60">
        <f>IF(L18&lt;=4,0,L18-4)</f>
        <v>4</v>
      </c>
      <c r="K17" s="52">
        <f>L18-I17-J17</f>
        <v>0</v>
      </c>
      <c r="L17" s="61">
        <f>I17+K17</f>
        <v>4</v>
      </c>
      <c r="M17" s="9"/>
      <c r="P17" s="31" t="s">
        <v>53</v>
      </c>
      <c r="Q17" s="31" t="s">
        <v>53</v>
      </c>
      <c r="R17" s="31" t="s">
        <v>53</v>
      </c>
    </row>
    <row r="18" spans="1:19" ht="11.25" customHeight="1" thickBot="1" x14ac:dyDescent="0.35">
      <c r="A18" s="1"/>
      <c r="B18" s="10"/>
      <c r="C18" s="40" t="s">
        <v>54</v>
      </c>
      <c r="D18" s="41">
        <f>I18</f>
        <v>8</v>
      </c>
      <c r="E18" s="48">
        <f>P11</f>
        <v>16</v>
      </c>
      <c r="F18" s="32">
        <f>D18*E18</f>
        <v>128</v>
      </c>
      <c r="G18" s="12" t="s">
        <v>0</v>
      </c>
      <c r="H18" s="10"/>
      <c r="I18" s="62">
        <f>ROUNDDOWN(L19/2,0)</f>
        <v>8</v>
      </c>
      <c r="J18" s="51">
        <f>ROUNDDOWN(L19/2,0)</f>
        <v>8</v>
      </c>
      <c r="K18" s="52">
        <f>L19-I18-J18</f>
        <v>0</v>
      </c>
      <c r="L18" s="61">
        <f>J18+K18</f>
        <v>8</v>
      </c>
      <c r="M18" s="9"/>
      <c r="N18" s="63"/>
      <c r="O18" s="63"/>
      <c r="P18" s="32">
        <f>ROUNDDOWN(P16,0.01)</f>
        <v>16</v>
      </c>
      <c r="Q18" s="39">
        <f>ROUNDDOWN(Q16,0.01)</f>
        <v>12</v>
      </c>
      <c r="R18" s="39">
        <f>ROUNDDOWN(R16,0.01)</f>
        <v>16</v>
      </c>
    </row>
    <row r="19" spans="1:19" ht="11.25" customHeight="1" thickBot="1" x14ac:dyDescent="0.3">
      <c r="A19" s="1"/>
      <c r="B19" s="10"/>
      <c r="C19" s="40" t="s">
        <v>55</v>
      </c>
      <c r="D19" s="64">
        <f>I19</f>
        <v>16</v>
      </c>
      <c r="E19" s="42">
        <v>0</v>
      </c>
      <c r="F19" s="39">
        <v>0</v>
      </c>
      <c r="G19" s="12" t="s">
        <v>0</v>
      </c>
      <c r="H19" s="10"/>
      <c r="I19" s="65">
        <f>ROUNDDOWN(C9/2,0)</f>
        <v>16</v>
      </c>
      <c r="J19" s="66">
        <f>ROUNDDOWN(C9/2,0)</f>
        <v>16</v>
      </c>
      <c r="K19" s="67">
        <f>C9-I19-J19</f>
        <v>0</v>
      </c>
      <c r="L19" s="68">
        <f>J19+K19</f>
        <v>16</v>
      </c>
      <c r="M19" s="9"/>
      <c r="N19" s="69"/>
      <c r="O19" s="69"/>
      <c r="P19" s="31" t="s">
        <v>56</v>
      </c>
      <c r="Q19" s="31" t="s">
        <v>57</v>
      </c>
      <c r="R19" s="31" t="s">
        <v>0</v>
      </c>
    </row>
    <row r="20" spans="1:19" ht="11.25" customHeight="1" thickBot="1" x14ac:dyDescent="0.3">
      <c r="A20" s="1"/>
      <c r="B20" s="10"/>
      <c r="C20" s="37" t="s">
        <v>33</v>
      </c>
      <c r="D20" s="41">
        <f>SUM(I15:I18)</f>
        <v>15</v>
      </c>
      <c r="E20" s="42">
        <f>SUM(E15:E19)</f>
        <v>64</v>
      </c>
      <c r="F20" s="39">
        <f>SUM(F15:F19)</f>
        <v>240</v>
      </c>
      <c r="G20" s="70"/>
      <c r="H20" s="12"/>
      <c r="I20" s="10"/>
      <c r="J20" s="10"/>
      <c r="K20" s="10"/>
      <c r="L20" s="10"/>
      <c r="M20" s="9"/>
      <c r="N20" s="71"/>
      <c r="O20" s="71"/>
      <c r="P20" s="32">
        <f>IF(P16-P18&gt;0.49,ROUNDUP(P16,0.01),ROUNDDOWN(P16,-0.01))</f>
        <v>16</v>
      </c>
      <c r="Q20" s="32">
        <f>Q11</f>
        <v>13</v>
      </c>
      <c r="R20" s="32" t="s">
        <v>0</v>
      </c>
      <c r="S20" s="72"/>
    </row>
    <row r="21" spans="1:19" ht="11.25" customHeight="1" thickBot="1" x14ac:dyDescent="0.3">
      <c r="A21" s="1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9"/>
      <c r="O21" s="71"/>
      <c r="P21" s="31" t="s">
        <v>58</v>
      </c>
      <c r="Q21" s="31" t="s">
        <v>59</v>
      </c>
      <c r="R21" s="31" t="s">
        <v>60</v>
      </c>
      <c r="S21" s="72"/>
    </row>
    <row r="22" spans="1:19" ht="11.25" customHeight="1" thickBot="1" x14ac:dyDescent="0.3">
      <c r="A22" s="1"/>
      <c r="B22" s="10"/>
      <c r="C22" s="73" t="s">
        <v>61</v>
      </c>
      <c r="D22" s="175" t="s">
        <v>62</v>
      </c>
      <c r="E22" s="176"/>
      <c r="F22" s="177"/>
      <c r="G22" s="10"/>
      <c r="H22" s="10"/>
      <c r="I22" s="10"/>
      <c r="J22" s="10"/>
      <c r="K22" s="10"/>
      <c r="L22" s="10"/>
      <c r="M22" s="9"/>
      <c r="P22" s="39">
        <f>P8-F20</f>
        <v>0</v>
      </c>
      <c r="Q22" s="39">
        <f>Q8-F31</f>
        <v>-3</v>
      </c>
      <c r="R22" s="39">
        <f>R8-R14</f>
        <v>13.5</v>
      </c>
    </row>
    <row r="23" spans="1:19" ht="11.25" customHeight="1" thickBot="1" x14ac:dyDescent="0.3">
      <c r="A23" s="1"/>
      <c r="B23" s="10" t="s">
        <v>63</v>
      </c>
      <c r="C23" s="28" t="s">
        <v>30</v>
      </c>
      <c r="D23" s="28" t="s">
        <v>31</v>
      </c>
      <c r="E23" s="29" t="s">
        <v>32</v>
      </c>
      <c r="F23" s="27" t="s">
        <v>33</v>
      </c>
      <c r="G23" s="12"/>
      <c r="H23" s="30" t="s">
        <v>0</v>
      </c>
      <c r="I23" s="178" t="s">
        <v>34</v>
      </c>
      <c r="J23" s="179"/>
      <c r="K23" s="179"/>
      <c r="L23" s="180"/>
      <c r="M23" s="9"/>
      <c r="N23" s="9"/>
      <c r="P23" s="163" t="s">
        <v>64</v>
      </c>
      <c r="Q23" s="164"/>
      <c r="R23" s="165"/>
    </row>
    <row r="24" spans="1:19" ht="11.25" customHeight="1" thickBot="1" x14ac:dyDescent="0.3">
      <c r="A24" s="1"/>
      <c r="B24" s="10"/>
      <c r="C24" s="34" t="s">
        <v>35</v>
      </c>
      <c r="D24" s="34" t="s">
        <v>36</v>
      </c>
      <c r="E24" s="33" t="s">
        <v>37</v>
      </c>
      <c r="F24" s="34" t="s">
        <v>29</v>
      </c>
      <c r="G24" s="12"/>
      <c r="H24" s="35" t="s">
        <v>0</v>
      </c>
      <c r="I24" s="181" t="s">
        <v>38</v>
      </c>
      <c r="J24" s="182"/>
      <c r="K24" s="36" t="s">
        <v>39</v>
      </c>
      <c r="L24" s="36" t="s">
        <v>40</v>
      </c>
      <c r="M24" s="9"/>
      <c r="P24" s="72"/>
      <c r="Q24" s="74">
        <f>SUM(P22:R22)</f>
        <v>10.5</v>
      </c>
      <c r="R24" s="75" t="s">
        <v>0</v>
      </c>
    </row>
    <row r="25" spans="1:19" ht="11.25" customHeight="1" thickBot="1" x14ac:dyDescent="0.3">
      <c r="A25" s="1"/>
      <c r="B25" s="10"/>
      <c r="C25" s="38"/>
      <c r="D25" s="34" t="s">
        <v>42</v>
      </c>
      <c r="E25" s="37" t="s">
        <v>43</v>
      </c>
      <c r="F25" s="37" t="s">
        <v>44</v>
      </c>
      <c r="G25" s="10"/>
      <c r="H25" s="10"/>
      <c r="I25" s="183" t="s">
        <v>45</v>
      </c>
      <c r="J25" s="184"/>
      <c r="K25" s="38"/>
      <c r="L25" s="38" t="s">
        <v>46</v>
      </c>
      <c r="M25" s="9"/>
      <c r="N25" s="9"/>
      <c r="P25" s="173" t="s">
        <v>65</v>
      </c>
      <c r="Q25" s="185"/>
      <c r="R25" s="186"/>
    </row>
    <row r="26" spans="1:19" ht="11.25" customHeight="1" thickBot="1" x14ac:dyDescent="0.3">
      <c r="A26" s="1"/>
      <c r="B26" s="10"/>
      <c r="C26" s="44" t="s">
        <v>47</v>
      </c>
      <c r="D26" s="41">
        <f>I26</f>
        <v>1</v>
      </c>
      <c r="E26" s="42">
        <f>Q11</f>
        <v>13</v>
      </c>
      <c r="F26" s="42">
        <f>E26*D26</f>
        <v>13</v>
      </c>
      <c r="G26" s="12"/>
      <c r="H26" s="43" t="s">
        <v>48</v>
      </c>
      <c r="I26" s="76">
        <v>1</v>
      </c>
      <c r="J26" s="77">
        <v>1</v>
      </c>
      <c r="K26" s="78">
        <v>0</v>
      </c>
      <c r="L26" s="79">
        <v>1</v>
      </c>
      <c r="M26" s="9"/>
      <c r="Q26" s="32">
        <f>SUM(P14:R14)</f>
        <v>469.5</v>
      </c>
    </row>
    <row r="27" spans="1:19" ht="11.25" customHeight="1" thickBot="1" x14ac:dyDescent="0.3">
      <c r="A27" s="1"/>
      <c r="B27" s="10"/>
      <c r="C27" s="50" t="s">
        <v>50</v>
      </c>
      <c r="D27" s="41">
        <f>I27</f>
        <v>2</v>
      </c>
      <c r="E27" s="42">
        <f>Q11</f>
        <v>13</v>
      </c>
      <c r="F27" s="42">
        <f>E27*D27</f>
        <v>26</v>
      </c>
      <c r="G27" s="12"/>
      <c r="H27" s="49" t="s">
        <v>51</v>
      </c>
      <c r="I27" s="50">
        <f>IF(L28&lt;4,ROUNDDOWN(L28/2,0),L28/2)</f>
        <v>2</v>
      </c>
      <c r="J27" s="51">
        <f>IF(L28&lt;4,ROUNDDOWN(L28/2,0),L28/2)</f>
        <v>2</v>
      </c>
      <c r="K27" s="52">
        <f>L28-I27-J27</f>
        <v>0</v>
      </c>
      <c r="L27" s="61">
        <v>2</v>
      </c>
      <c r="M27" s="9"/>
      <c r="P27" s="80" t="s">
        <v>0</v>
      </c>
    </row>
    <row r="28" spans="1:19" ht="11.25" customHeight="1" thickBot="1" x14ac:dyDescent="0.3">
      <c r="A28" s="1"/>
      <c r="B28" s="10"/>
      <c r="C28" s="81" t="s">
        <v>66</v>
      </c>
      <c r="D28" s="55">
        <f>I28</f>
        <v>4</v>
      </c>
      <c r="E28" s="82">
        <f>Q11</f>
        <v>13</v>
      </c>
      <c r="F28" s="82">
        <f>E28*D28</f>
        <v>52</v>
      </c>
      <c r="G28" s="58" t="s">
        <v>51</v>
      </c>
      <c r="H28" s="59">
        <f>D28</f>
        <v>4</v>
      </c>
      <c r="I28" s="60">
        <f>IF(L29&lt;=4,0,L29-4)</f>
        <v>4</v>
      </c>
      <c r="J28" s="60">
        <f>IF(L29&lt;=4,0,L29-4)</f>
        <v>4</v>
      </c>
      <c r="K28" s="52">
        <f>L29-I28-J28</f>
        <v>0</v>
      </c>
      <c r="L28" s="61">
        <f>J28+K28</f>
        <v>4</v>
      </c>
      <c r="M28" s="9"/>
    </row>
    <row r="29" spans="1:19" ht="11.25" customHeight="1" thickBot="1" x14ac:dyDescent="0.3">
      <c r="A29" s="1"/>
      <c r="B29" s="10"/>
      <c r="C29" s="40" t="s">
        <v>54</v>
      </c>
      <c r="D29" s="61">
        <f>I29</f>
        <v>8</v>
      </c>
      <c r="E29" s="42">
        <f>Q11</f>
        <v>13</v>
      </c>
      <c r="F29" s="42">
        <f>E29*D29</f>
        <v>104</v>
      </c>
      <c r="G29" s="12"/>
      <c r="H29" s="10"/>
      <c r="I29" s="62">
        <f>ROUNDDOWN((L30+J18)/2,0)</f>
        <v>8</v>
      </c>
      <c r="J29" s="51">
        <f>ROUNDDOWN((L30+J18)/2,0)</f>
        <v>8</v>
      </c>
      <c r="K29" s="52">
        <f>L30-J29</f>
        <v>0</v>
      </c>
      <c r="L29" s="61">
        <f>J29+K29</f>
        <v>8</v>
      </c>
      <c r="M29" s="9"/>
    </row>
    <row r="30" spans="1:19" ht="11.25" customHeight="1" thickBot="1" x14ac:dyDescent="0.3">
      <c r="A30" s="1"/>
      <c r="B30" s="10"/>
      <c r="C30" s="40" t="s">
        <v>55</v>
      </c>
      <c r="D30" s="68">
        <f>I30</f>
        <v>8</v>
      </c>
      <c r="E30" s="42">
        <v>0</v>
      </c>
      <c r="F30" s="42">
        <f>E30*D30</f>
        <v>0</v>
      </c>
      <c r="G30" s="12"/>
      <c r="H30" s="10"/>
      <c r="I30" s="64">
        <f>ROUNDDOWN((C9-L19)/2,0)</f>
        <v>8</v>
      </c>
      <c r="J30" s="64">
        <f>ROUNDDOWN((C9-L19)/2,0)</f>
        <v>8</v>
      </c>
      <c r="K30" s="67">
        <f>J19-I30-J30</f>
        <v>0</v>
      </c>
      <c r="L30" s="68">
        <f>J30+K30</f>
        <v>8</v>
      </c>
      <c r="M30" s="9"/>
    </row>
    <row r="31" spans="1:19" ht="11.25" customHeight="1" thickBot="1" x14ac:dyDescent="0.3">
      <c r="A31" s="1"/>
      <c r="B31" s="10"/>
      <c r="C31" s="37" t="s">
        <v>33</v>
      </c>
      <c r="D31" s="41">
        <f>SUM(D26:D29)</f>
        <v>15</v>
      </c>
      <c r="E31" s="42">
        <f>SUM(E26:E30)</f>
        <v>52</v>
      </c>
      <c r="F31" s="18">
        <f>SUM(F26:F30)</f>
        <v>195</v>
      </c>
      <c r="G31" s="10"/>
      <c r="H31" s="10"/>
      <c r="I31" s="10"/>
      <c r="J31" s="10"/>
      <c r="K31" s="10"/>
      <c r="L31" s="10"/>
      <c r="M31" s="9"/>
    </row>
    <row r="32" spans="1:19" ht="11.25" customHeight="1" thickBot="1" x14ac:dyDescent="0.3">
      <c r="A32" s="1"/>
      <c r="B32" s="10"/>
      <c r="C32" s="83" t="s">
        <v>0</v>
      </c>
      <c r="D32" s="84"/>
      <c r="E32" s="84"/>
      <c r="F32" s="84"/>
      <c r="G32" s="85"/>
      <c r="H32" s="10"/>
      <c r="I32" s="10"/>
      <c r="J32" s="10"/>
      <c r="K32" s="10"/>
      <c r="L32" s="10"/>
      <c r="M32" s="10"/>
      <c r="N32" s="9"/>
    </row>
    <row r="33" spans="1:13" ht="11.25" customHeight="1" thickBot="1" x14ac:dyDescent="0.3">
      <c r="A33" s="1"/>
      <c r="B33" s="85" t="s">
        <v>0</v>
      </c>
      <c r="C33" s="73" t="s">
        <v>67</v>
      </c>
      <c r="D33" s="175" t="s">
        <v>68</v>
      </c>
      <c r="E33" s="176"/>
      <c r="F33" s="177"/>
      <c r="G33" s="71"/>
      <c r="H33" s="30" t="s">
        <v>0</v>
      </c>
      <c r="I33" s="178" t="s">
        <v>34</v>
      </c>
      <c r="J33" s="179"/>
      <c r="K33" s="179"/>
      <c r="L33" s="180"/>
      <c r="M33" s="9"/>
    </row>
    <row r="34" spans="1:13" ht="11.25" customHeight="1" thickBot="1" x14ac:dyDescent="0.3">
      <c r="A34" s="1"/>
      <c r="B34" s="10"/>
      <c r="C34" s="28" t="s">
        <v>30</v>
      </c>
      <c r="D34" s="28" t="s">
        <v>31</v>
      </c>
      <c r="E34" s="29" t="s">
        <v>32</v>
      </c>
      <c r="F34" s="27" t="s">
        <v>33</v>
      </c>
      <c r="G34" s="71"/>
      <c r="H34" s="35" t="s">
        <v>0</v>
      </c>
      <c r="I34" s="181" t="s">
        <v>38</v>
      </c>
      <c r="J34" s="182"/>
      <c r="K34" s="43" t="s">
        <v>39</v>
      </c>
      <c r="L34" s="36" t="s">
        <v>40</v>
      </c>
      <c r="M34" s="9"/>
    </row>
    <row r="35" spans="1:13" ht="11.25" customHeight="1" thickBot="1" x14ac:dyDescent="0.3">
      <c r="A35" s="1"/>
      <c r="B35" s="10" t="s">
        <v>69</v>
      </c>
      <c r="C35" s="34" t="s">
        <v>35</v>
      </c>
      <c r="D35" s="34" t="s">
        <v>36</v>
      </c>
      <c r="E35" s="33" t="s">
        <v>37</v>
      </c>
      <c r="F35" s="34" t="s">
        <v>29</v>
      </c>
      <c r="G35" s="86"/>
      <c r="H35" s="162" t="s">
        <v>48</v>
      </c>
      <c r="I35" s="183" t="s">
        <v>45</v>
      </c>
      <c r="J35" s="184"/>
      <c r="K35" s="87"/>
      <c r="L35" s="38" t="s">
        <v>46</v>
      </c>
      <c r="M35" s="9"/>
    </row>
    <row r="36" spans="1:13" ht="11.25" customHeight="1" thickBot="1" x14ac:dyDescent="0.3">
      <c r="A36" s="1"/>
      <c r="B36" s="10"/>
      <c r="C36" s="38"/>
      <c r="D36" s="34" t="s">
        <v>42</v>
      </c>
      <c r="E36" s="37" t="s">
        <v>43</v>
      </c>
      <c r="F36" s="37" t="s">
        <v>44</v>
      </c>
      <c r="G36" s="71"/>
      <c r="H36" s="88" t="s">
        <v>51</v>
      </c>
      <c r="I36" s="44">
        <v>1</v>
      </c>
      <c r="J36" s="45">
        <v>1</v>
      </c>
      <c r="K36" s="46">
        <v>0</v>
      </c>
      <c r="L36" s="47">
        <v>1</v>
      </c>
      <c r="M36" s="9"/>
    </row>
    <row r="37" spans="1:13" ht="11.25" customHeight="1" thickBot="1" x14ac:dyDescent="0.3">
      <c r="A37" s="1"/>
      <c r="B37" s="10"/>
      <c r="C37" s="89" t="s">
        <v>47</v>
      </c>
      <c r="D37" s="31">
        <v>1</v>
      </c>
      <c r="E37" s="32">
        <f>R11</f>
        <v>11.5</v>
      </c>
      <c r="F37" s="90">
        <f>E37*D37</f>
        <v>11.5</v>
      </c>
      <c r="G37" s="91" t="s">
        <v>51</v>
      </c>
      <c r="H37" s="92">
        <f>B38</f>
        <v>0</v>
      </c>
      <c r="I37" s="64">
        <f>L38-2</f>
        <v>2</v>
      </c>
      <c r="J37" s="93">
        <f>L38-2</f>
        <v>2</v>
      </c>
      <c r="K37" s="67">
        <f>L38-I37-J37</f>
        <v>0</v>
      </c>
      <c r="L37" s="68">
        <f>J37+K37</f>
        <v>2</v>
      </c>
      <c r="M37" s="9"/>
    </row>
    <row r="38" spans="1:13" ht="11.25" customHeight="1" thickBot="1" x14ac:dyDescent="0.3">
      <c r="A38" s="1"/>
      <c r="B38" s="10"/>
      <c r="C38" s="94" t="s">
        <v>50</v>
      </c>
      <c r="D38" s="55">
        <f>J37</f>
        <v>2</v>
      </c>
      <c r="E38" s="57">
        <f>R11</f>
        <v>11.5</v>
      </c>
      <c r="F38" s="57">
        <f>E38*D38</f>
        <v>23</v>
      </c>
      <c r="G38" s="71"/>
      <c r="H38" s="95"/>
      <c r="I38" s="96">
        <f>ROUNDDOWN((C9-L19-L30)/2,0)</f>
        <v>4</v>
      </c>
      <c r="J38" s="96">
        <f>ROUNDDOWN((C9-L19-L30)/2,0)</f>
        <v>4</v>
      </c>
      <c r="K38" s="97">
        <f>J30-I38-J38</f>
        <v>0</v>
      </c>
      <c r="L38" s="98">
        <f>J38+K38</f>
        <v>4</v>
      </c>
      <c r="M38" s="9"/>
    </row>
    <row r="39" spans="1:13" ht="11.25" customHeight="1" thickBot="1" x14ac:dyDescent="0.3">
      <c r="A39" s="1"/>
      <c r="B39" s="10"/>
      <c r="C39" s="40" t="s">
        <v>55</v>
      </c>
      <c r="D39" s="24">
        <f>I38</f>
        <v>4</v>
      </c>
      <c r="E39" s="24">
        <v>0</v>
      </c>
      <c r="F39" s="24">
        <f>E39*D39</f>
        <v>0</v>
      </c>
      <c r="G39" s="10"/>
      <c r="H39" s="10"/>
      <c r="I39" s="10"/>
      <c r="J39" s="10"/>
      <c r="K39" s="10"/>
      <c r="L39" s="10"/>
      <c r="M39" s="9"/>
    </row>
    <row r="40" spans="1:13" ht="11.25" customHeight="1" thickBot="1" x14ac:dyDescent="0.3">
      <c r="A40" s="1"/>
      <c r="B40" s="10"/>
      <c r="C40" s="99" t="s">
        <v>33</v>
      </c>
      <c r="D40" s="31">
        <f>SUM(D37:D38)</f>
        <v>3</v>
      </c>
      <c r="E40" s="32">
        <f>SUM(E37:E39)</f>
        <v>23</v>
      </c>
      <c r="F40" s="32">
        <f>SUM(F37:F39)</f>
        <v>34.5</v>
      </c>
      <c r="G40" s="10"/>
      <c r="H40" s="10"/>
      <c r="I40" s="10"/>
      <c r="J40" s="10"/>
      <c r="K40" s="10"/>
      <c r="M40" s="9"/>
    </row>
    <row r="41" spans="1:13" ht="11.25" customHeight="1" x14ac:dyDescent="0.25">
      <c r="A41" s="1"/>
      <c r="B41" s="10"/>
      <c r="C41" s="10"/>
      <c r="D41" s="10"/>
      <c r="E41" s="10"/>
      <c r="F41" s="10"/>
      <c r="G41" s="95"/>
      <c r="H41" s="95"/>
      <c r="I41" s="95"/>
      <c r="J41" s="10"/>
      <c r="K41" s="9"/>
      <c r="L41" s="95"/>
    </row>
    <row r="42" spans="1:13" ht="11.25" customHeight="1" x14ac:dyDescent="0.25">
      <c r="B42" s="95"/>
      <c r="C42" s="95"/>
      <c r="D42" s="95"/>
      <c r="E42" s="95"/>
      <c r="F42" s="95"/>
      <c r="I42" s="95"/>
      <c r="J42" s="95"/>
      <c r="K42" s="95"/>
    </row>
    <row r="43" spans="1:13" ht="11.25" customHeight="1" x14ac:dyDescent="0.25">
      <c r="B43" s="95"/>
      <c r="L43" s="100"/>
      <c r="M43" s="95"/>
    </row>
    <row r="44" spans="1:13" ht="11.25" customHeight="1" x14ac:dyDescent="0.25"/>
    <row r="45" spans="1:13" ht="15" customHeight="1" x14ac:dyDescent="0.25"/>
    <row r="46" spans="1:13" ht="15" customHeight="1" x14ac:dyDescent="0.25"/>
    <row r="47" spans="1:13" ht="15" customHeight="1" x14ac:dyDescent="0.25"/>
    <row r="48" spans="1:13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90" spans="14:14" x14ac:dyDescent="0.25">
      <c r="N90" s="101"/>
    </row>
  </sheetData>
  <mergeCells count="19">
    <mergeCell ref="I35:J35"/>
    <mergeCell ref="I24:J24"/>
    <mergeCell ref="I25:J25"/>
    <mergeCell ref="P25:R25"/>
    <mergeCell ref="D33:F33"/>
    <mergeCell ref="I33:L33"/>
    <mergeCell ref="I34:J34"/>
    <mergeCell ref="P23:R23"/>
    <mergeCell ref="C2:L2"/>
    <mergeCell ref="C3:L3"/>
    <mergeCell ref="O3:S3"/>
    <mergeCell ref="P5:R5"/>
    <mergeCell ref="P6:Q6"/>
    <mergeCell ref="D11:F11"/>
    <mergeCell ref="I12:L12"/>
    <mergeCell ref="I13:J13"/>
    <mergeCell ref="I14:J14"/>
    <mergeCell ref="D22:F22"/>
    <mergeCell ref="I23:L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11"/>
  <sheetViews>
    <sheetView tabSelected="1" workbookViewId="0">
      <selection activeCell="E29" sqref="E29"/>
    </sheetView>
  </sheetViews>
  <sheetFormatPr baseColWidth="10" defaultColWidth="8.90625" defaultRowHeight="15" x14ac:dyDescent="0.25"/>
  <cols>
    <col min="1" max="1" width="2" customWidth="1"/>
    <col min="2" max="2" width="3.453125" customWidth="1"/>
    <col min="3" max="3" width="10.1796875" customWidth="1"/>
    <col min="4" max="4" width="8.81640625" customWidth="1"/>
    <col min="5" max="5" width="7.453125" customWidth="1"/>
    <col min="6" max="6" width="7" customWidth="1"/>
    <col min="7" max="7" width="9.453125" customWidth="1"/>
    <col min="9" max="9" width="10.08984375" customWidth="1"/>
    <col min="10" max="11" width="7.81640625" customWidth="1"/>
    <col min="12" max="12" width="8.08984375" customWidth="1"/>
    <col min="13" max="13" width="7.81640625" customWidth="1"/>
    <col min="14" max="14" width="2.08984375" customWidth="1"/>
    <col min="15" max="15" width="10.453125" customWidth="1"/>
    <col min="257" max="257" width="2" customWidth="1"/>
    <col min="258" max="258" width="3.453125" customWidth="1"/>
    <col min="259" max="259" width="10.1796875" customWidth="1"/>
    <col min="260" max="260" width="8.81640625" customWidth="1"/>
    <col min="261" max="261" width="7.453125" customWidth="1"/>
    <col min="262" max="262" width="7" customWidth="1"/>
    <col min="263" max="263" width="9.453125" customWidth="1"/>
    <col min="265" max="265" width="10.08984375" customWidth="1"/>
    <col min="266" max="267" width="7.81640625" customWidth="1"/>
    <col min="268" max="268" width="8.08984375" customWidth="1"/>
    <col min="269" max="269" width="7.81640625" customWidth="1"/>
    <col min="270" max="270" width="2.08984375" customWidth="1"/>
    <col min="271" max="271" width="10.453125" customWidth="1"/>
    <col min="513" max="513" width="2" customWidth="1"/>
    <col min="514" max="514" width="3.453125" customWidth="1"/>
    <col min="515" max="515" width="10.1796875" customWidth="1"/>
    <col min="516" max="516" width="8.81640625" customWidth="1"/>
    <col min="517" max="517" width="7.453125" customWidth="1"/>
    <col min="518" max="518" width="7" customWidth="1"/>
    <col min="519" max="519" width="9.453125" customWidth="1"/>
    <col min="521" max="521" width="10.08984375" customWidth="1"/>
    <col min="522" max="523" width="7.81640625" customWidth="1"/>
    <col min="524" max="524" width="8.08984375" customWidth="1"/>
    <col min="525" max="525" width="7.81640625" customWidth="1"/>
    <col min="526" max="526" width="2.08984375" customWidth="1"/>
    <col min="527" max="527" width="10.453125" customWidth="1"/>
    <col min="769" max="769" width="2" customWidth="1"/>
    <col min="770" max="770" width="3.453125" customWidth="1"/>
    <col min="771" max="771" width="10.1796875" customWidth="1"/>
    <col min="772" max="772" width="8.81640625" customWidth="1"/>
    <col min="773" max="773" width="7.453125" customWidth="1"/>
    <col min="774" max="774" width="7" customWidth="1"/>
    <col min="775" max="775" width="9.453125" customWidth="1"/>
    <col min="777" max="777" width="10.08984375" customWidth="1"/>
    <col min="778" max="779" width="7.81640625" customWidth="1"/>
    <col min="780" max="780" width="8.08984375" customWidth="1"/>
    <col min="781" max="781" width="7.81640625" customWidth="1"/>
    <col min="782" max="782" width="2.08984375" customWidth="1"/>
    <col min="783" max="783" width="10.453125" customWidth="1"/>
    <col min="1025" max="1025" width="2" customWidth="1"/>
    <col min="1026" max="1026" width="3.453125" customWidth="1"/>
    <col min="1027" max="1027" width="10.1796875" customWidth="1"/>
    <col min="1028" max="1028" width="8.81640625" customWidth="1"/>
    <col min="1029" max="1029" width="7.453125" customWidth="1"/>
    <col min="1030" max="1030" width="7" customWidth="1"/>
    <col min="1031" max="1031" width="9.453125" customWidth="1"/>
    <col min="1033" max="1033" width="10.08984375" customWidth="1"/>
    <col min="1034" max="1035" width="7.81640625" customWidth="1"/>
    <col min="1036" max="1036" width="8.08984375" customWidth="1"/>
    <col min="1037" max="1037" width="7.81640625" customWidth="1"/>
    <col min="1038" max="1038" width="2.08984375" customWidth="1"/>
    <col min="1039" max="1039" width="10.453125" customWidth="1"/>
    <col min="1281" max="1281" width="2" customWidth="1"/>
    <col min="1282" max="1282" width="3.453125" customWidth="1"/>
    <col min="1283" max="1283" width="10.1796875" customWidth="1"/>
    <col min="1284" max="1284" width="8.81640625" customWidth="1"/>
    <col min="1285" max="1285" width="7.453125" customWidth="1"/>
    <col min="1286" max="1286" width="7" customWidth="1"/>
    <col min="1287" max="1287" width="9.453125" customWidth="1"/>
    <col min="1289" max="1289" width="10.08984375" customWidth="1"/>
    <col min="1290" max="1291" width="7.81640625" customWidth="1"/>
    <col min="1292" max="1292" width="8.08984375" customWidth="1"/>
    <col min="1293" max="1293" width="7.81640625" customWidth="1"/>
    <col min="1294" max="1294" width="2.08984375" customWidth="1"/>
    <col min="1295" max="1295" width="10.453125" customWidth="1"/>
    <col min="1537" max="1537" width="2" customWidth="1"/>
    <col min="1538" max="1538" width="3.453125" customWidth="1"/>
    <col min="1539" max="1539" width="10.1796875" customWidth="1"/>
    <col min="1540" max="1540" width="8.81640625" customWidth="1"/>
    <col min="1541" max="1541" width="7.453125" customWidth="1"/>
    <col min="1542" max="1542" width="7" customWidth="1"/>
    <col min="1543" max="1543" width="9.453125" customWidth="1"/>
    <col min="1545" max="1545" width="10.08984375" customWidth="1"/>
    <col min="1546" max="1547" width="7.81640625" customWidth="1"/>
    <col min="1548" max="1548" width="8.08984375" customWidth="1"/>
    <col min="1549" max="1549" width="7.81640625" customWidth="1"/>
    <col min="1550" max="1550" width="2.08984375" customWidth="1"/>
    <col min="1551" max="1551" width="10.453125" customWidth="1"/>
    <col min="1793" max="1793" width="2" customWidth="1"/>
    <col min="1794" max="1794" width="3.453125" customWidth="1"/>
    <col min="1795" max="1795" width="10.1796875" customWidth="1"/>
    <col min="1796" max="1796" width="8.81640625" customWidth="1"/>
    <col min="1797" max="1797" width="7.453125" customWidth="1"/>
    <col min="1798" max="1798" width="7" customWidth="1"/>
    <col min="1799" max="1799" width="9.453125" customWidth="1"/>
    <col min="1801" max="1801" width="10.08984375" customWidth="1"/>
    <col min="1802" max="1803" width="7.81640625" customWidth="1"/>
    <col min="1804" max="1804" width="8.08984375" customWidth="1"/>
    <col min="1805" max="1805" width="7.81640625" customWidth="1"/>
    <col min="1806" max="1806" width="2.08984375" customWidth="1"/>
    <col min="1807" max="1807" width="10.453125" customWidth="1"/>
    <col min="2049" max="2049" width="2" customWidth="1"/>
    <col min="2050" max="2050" width="3.453125" customWidth="1"/>
    <col min="2051" max="2051" width="10.1796875" customWidth="1"/>
    <col min="2052" max="2052" width="8.81640625" customWidth="1"/>
    <col min="2053" max="2053" width="7.453125" customWidth="1"/>
    <col min="2054" max="2054" width="7" customWidth="1"/>
    <col min="2055" max="2055" width="9.453125" customWidth="1"/>
    <col min="2057" max="2057" width="10.08984375" customWidth="1"/>
    <col min="2058" max="2059" width="7.81640625" customWidth="1"/>
    <col min="2060" max="2060" width="8.08984375" customWidth="1"/>
    <col min="2061" max="2061" width="7.81640625" customWidth="1"/>
    <col min="2062" max="2062" width="2.08984375" customWidth="1"/>
    <col min="2063" max="2063" width="10.453125" customWidth="1"/>
    <col min="2305" max="2305" width="2" customWidth="1"/>
    <col min="2306" max="2306" width="3.453125" customWidth="1"/>
    <col min="2307" max="2307" width="10.1796875" customWidth="1"/>
    <col min="2308" max="2308" width="8.81640625" customWidth="1"/>
    <col min="2309" max="2309" width="7.453125" customWidth="1"/>
    <col min="2310" max="2310" width="7" customWidth="1"/>
    <col min="2311" max="2311" width="9.453125" customWidth="1"/>
    <col min="2313" max="2313" width="10.08984375" customWidth="1"/>
    <col min="2314" max="2315" width="7.81640625" customWidth="1"/>
    <col min="2316" max="2316" width="8.08984375" customWidth="1"/>
    <col min="2317" max="2317" width="7.81640625" customWidth="1"/>
    <col min="2318" max="2318" width="2.08984375" customWidth="1"/>
    <col min="2319" max="2319" width="10.453125" customWidth="1"/>
    <col min="2561" max="2561" width="2" customWidth="1"/>
    <col min="2562" max="2562" width="3.453125" customWidth="1"/>
    <col min="2563" max="2563" width="10.1796875" customWidth="1"/>
    <col min="2564" max="2564" width="8.81640625" customWidth="1"/>
    <col min="2565" max="2565" width="7.453125" customWidth="1"/>
    <col min="2566" max="2566" width="7" customWidth="1"/>
    <col min="2567" max="2567" width="9.453125" customWidth="1"/>
    <col min="2569" max="2569" width="10.08984375" customWidth="1"/>
    <col min="2570" max="2571" width="7.81640625" customWidth="1"/>
    <col min="2572" max="2572" width="8.08984375" customWidth="1"/>
    <col min="2573" max="2573" width="7.81640625" customWidth="1"/>
    <col min="2574" max="2574" width="2.08984375" customWidth="1"/>
    <col min="2575" max="2575" width="10.453125" customWidth="1"/>
    <col min="2817" max="2817" width="2" customWidth="1"/>
    <col min="2818" max="2818" width="3.453125" customWidth="1"/>
    <col min="2819" max="2819" width="10.1796875" customWidth="1"/>
    <col min="2820" max="2820" width="8.81640625" customWidth="1"/>
    <col min="2821" max="2821" width="7.453125" customWidth="1"/>
    <col min="2822" max="2822" width="7" customWidth="1"/>
    <col min="2823" max="2823" width="9.453125" customWidth="1"/>
    <col min="2825" max="2825" width="10.08984375" customWidth="1"/>
    <col min="2826" max="2827" width="7.81640625" customWidth="1"/>
    <col min="2828" max="2828" width="8.08984375" customWidth="1"/>
    <col min="2829" max="2829" width="7.81640625" customWidth="1"/>
    <col min="2830" max="2830" width="2.08984375" customWidth="1"/>
    <col min="2831" max="2831" width="10.453125" customWidth="1"/>
    <col min="3073" max="3073" width="2" customWidth="1"/>
    <col min="3074" max="3074" width="3.453125" customWidth="1"/>
    <col min="3075" max="3075" width="10.1796875" customWidth="1"/>
    <col min="3076" max="3076" width="8.81640625" customWidth="1"/>
    <col min="3077" max="3077" width="7.453125" customWidth="1"/>
    <col min="3078" max="3078" width="7" customWidth="1"/>
    <col min="3079" max="3079" width="9.453125" customWidth="1"/>
    <col min="3081" max="3081" width="10.08984375" customWidth="1"/>
    <col min="3082" max="3083" width="7.81640625" customWidth="1"/>
    <col min="3084" max="3084" width="8.08984375" customWidth="1"/>
    <col min="3085" max="3085" width="7.81640625" customWidth="1"/>
    <col min="3086" max="3086" width="2.08984375" customWidth="1"/>
    <col min="3087" max="3087" width="10.453125" customWidth="1"/>
    <col min="3329" max="3329" width="2" customWidth="1"/>
    <col min="3330" max="3330" width="3.453125" customWidth="1"/>
    <col min="3331" max="3331" width="10.1796875" customWidth="1"/>
    <col min="3332" max="3332" width="8.81640625" customWidth="1"/>
    <col min="3333" max="3333" width="7.453125" customWidth="1"/>
    <col min="3334" max="3334" width="7" customWidth="1"/>
    <col min="3335" max="3335" width="9.453125" customWidth="1"/>
    <col min="3337" max="3337" width="10.08984375" customWidth="1"/>
    <col min="3338" max="3339" width="7.81640625" customWidth="1"/>
    <col min="3340" max="3340" width="8.08984375" customWidth="1"/>
    <col min="3341" max="3341" width="7.81640625" customWidth="1"/>
    <col min="3342" max="3342" width="2.08984375" customWidth="1"/>
    <col min="3343" max="3343" width="10.453125" customWidth="1"/>
    <col min="3585" max="3585" width="2" customWidth="1"/>
    <col min="3586" max="3586" width="3.453125" customWidth="1"/>
    <col min="3587" max="3587" width="10.1796875" customWidth="1"/>
    <col min="3588" max="3588" width="8.81640625" customWidth="1"/>
    <col min="3589" max="3589" width="7.453125" customWidth="1"/>
    <col min="3590" max="3590" width="7" customWidth="1"/>
    <col min="3591" max="3591" width="9.453125" customWidth="1"/>
    <col min="3593" max="3593" width="10.08984375" customWidth="1"/>
    <col min="3594" max="3595" width="7.81640625" customWidth="1"/>
    <col min="3596" max="3596" width="8.08984375" customWidth="1"/>
    <col min="3597" max="3597" width="7.81640625" customWidth="1"/>
    <col min="3598" max="3598" width="2.08984375" customWidth="1"/>
    <col min="3599" max="3599" width="10.453125" customWidth="1"/>
    <col min="3841" max="3841" width="2" customWidth="1"/>
    <col min="3842" max="3842" width="3.453125" customWidth="1"/>
    <col min="3843" max="3843" width="10.1796875" customWidth="1"/>
    <col min="3844" max="3844" width="8.81640625" customWidth="1"/>
    <col min="3845" max="3845" width="7.453125" customWidth="1"/>
    <col min="3846" max="3846" width="7" customWidth="1"/>
    <col min="3847" max="3847" width="9.453125" customWidth="1"/>
    <col min="3849" max="3849" width="10.08984375" customWidth="1"/>
    <col min="3850" max="3851" width="7.81640625" customWidth="1"/>
    <col min="3852" max="3852" width="8.08984375" customWidth="1"/>
    <col min="3853" max="3853" width="7.81640625" customWidth="1"/>
    <col min="3854" max="3854" width="2.08984375" customWidth="1"/>
    <col min="3855" max="3855" width="10.453125" customWidth="1"/>
    <col min="4097" max="4097" width="2" customWidth="1"/>
    <col min="4098" max="4098" width="3.453125" customWidth="1"/>
    <col min="4099" max="4099" width="10.1796875" customWidth="1"/>
    <col min="4100" max="4100" width="8.81640625" customWidth="1"/>
    <col min="4101" max="4101" width="7.453125" customWidth="1"/>
    <col min="4102" max="4102" width="7" customWidth="1"/>
    <col min="4103" max="4103" width="9.453125" customWidth="1"/>
    <col min="4105" max="4105" width="10.08984375" customWidth="1"/>
    <col min="4106" max="4107" width="7.81640625" customWidth="1"/>
    <col min="4108" max="4108" width="8.08984375" customWidth="1"/>
    <col min="4109" max="4109" width="7.81640625" customWidth="1"/>
    <col min="4110" max="4110" width="2.08984375" customWidth="1"/>
    <col min="4111" max="4111" width="10.453125" customWidth="1"/>
    <col min="4353" max="4353" width="2" customWidth="1"/>
    <col min="4354" max="4354" width="3.453125" customWidth="1"/>
    <col min="4355" max="4355" width="10.1796875" customWidth="1"/>
    <col min="4356" max="4356" width="8.81640625" customWidth="1"/>
    <col min="4357" max="4357" width="7.453125" customWidth="1"/>
    <col min="4358" max="4358" width="7" customWidth="1"/>
    <col min="4359" max="4359" width="9.453125" customWidth="1"/>
    <col min="4361" max="4361" width="10.08984375" customWidth="1"/>
    <col min="4362" max="4363" width="7.81640625" customWidth="1"/>
    <col min="4364" max="4364" width="8.08984375" customWidth="1"/>
    <col min="4365" max="4365" width="7.81640625" customWidth="1"/>
    <col min="4366" max="4366" width="2.08984375" customWidth="1"/>
    <col min="4367" max="4367" width="10.453125" customWidth="1"/>
    <col min="4609" max="4609" width="2" customWidth="1"/>
    <col min="4610" max="4610" width="3.453125" customWidth="1"/>
    <col min="4611" max="4611" width="10.1796875" customWidth="1"/>
    <col min="4612" max="4612" width="8.81640625" customWidth="1"/>
    <col min="4613" max="4613" width="7.453125" customWidth="1"/>
    <col min="4614" max="4614" width="7" customWidth="1"/>
    <col min="4615" max="4615" width="9.453125" customWidth="1"/>
    <col min="4617" max="4617" width="10.08984375" customWidth="1"/>
    <col min="4618" max="4619" width="7.81640625" customWidth="1"/>
    <col min="4620" max="4620" width="8.08984375" customWidth="1"/>
    <col min="4621" max="4621" width="7.81640625" customWidth="1"/>
    <col min="4622" max="4622" width="2.08984375" customWidth="1"/>
    <col min="4623" max="4623" width="10.453125" customWidth="1"/>
    <col min="4865" max="4865" width="2" customWidth="1"/>
    <col min="4866" max="4866" width="3.453125" customWidth="1"/>
    <col min="4867" max="4867" width="10.1796875" customWidth="1"/>
    <col min="4868" max="4868" width="8.81640625" customWidth="1"/>
    <col min="4869" max="4869" width="7.453125" customWidth="1"/>
    <col min="4870" max="4870" width="7" customWidth="1"/>
    <col min="4871" max="4871" width="9.453125" customWidth="1"/>
    <col min="4873" max="4873" width="10.08984375" customWidth="1"/>
    <col min="4874" max="4875" width="7.81640625" customWidth="1"/>
    <col min="4876" max="4876" width="8.08984375" customWidth="1"/>
    <col min="4877" max="4877" width="7.81640625" customWidth="1"/>
    <col min="4878" max="4878" width="2.08984375" customWidth="1"/>
    <col min="4879" max="4879" width="10.453125" customWidth="1"/>
    <col min="5121" max="5121" width="2" customWidth="1"/>
    <col min="5122" max="5122" width="3.453125" customWidth="1"/>
    <col min="5123" max="5123" width="10.1796875" customWidth="1"/>
    <col min="5124" max="5124" width="8.81640625" customWidth="1"/>
    <col min="5125" max="5125" width="7.453125" customWidth="1"/>
    <col min="5126" max="5126" width="7" customWidth="1"/>
    <col min="5127" max="5127" width="9.453125" customWidth="1"/>
    <col min="5129" max="5129" width="10.08984375" customWidth="1"/>
    <col min="5130" max="5131" width="7.81640625" customWidth="1"/>
    <col min="5132" max="5132" width="8.08984375" customWidth="1"/>
    <col min="5133" max="5133" width="7.81640625" customWidth="1"/>
    <col min="5134" max="5134" width="2.08984375" customWidth="1"/>
    <col min="5135" max="5135" width="10.453125" customWidth="1"/>
    <col min="5377" max="5377" width="2" customWidth="1"/>
    <col min="5378" max="5378" width="3.453125" customWidth="1"/>
    <col min="5379" max="5379" width="10.1796875" customWidth="1"/>
    <col min="5380" max="5380" width="8.81640625" customWidth="1"/>
    <col min="5381" max="5381" width="7.453125" customWidth="1"/>
    <col min="5382" max="5382" width="7" customWidth="1"/>
    <col min="5383" max="5383" width="9.453125" customWidth="1"/>
    <col min="5385" max="5385" width="10.08984375" customWidth="1"/>
    <col min="5386" max="5387" width="7.81640625" customWidth="1"/>
    <col min="5388" max="5388" width="8.08984375" customWidth="1"/>
    <col min="5389" max="5389" width="7.81640625" customWidth="1"/>
    <col min="5390" max="5390" width="2.08984375" customWidth="1"/>
    <col min="5391" max="5391" width="10.453125" customWidth="1"/>
    <col min="5633" max="5633" width="2" customWidth="1"/>
    <col min="5634" max="5634" width="3.453125" customWidth="1"/>
    <col min="5635" max="5635" width="10.1796875" customWidth="1"/>
    <col min="5636" max="5636" width="8.81640625" customWidth="1"/>
    <col min="5637" max="5637" width="7.453125" customWidth="1"/>
    <col min="5638" max="5638" width="7" customWidth="1"/>
    <col min="5639" max="5639" width="9.453125" customWidth="1"/>
    <col min="5641" max="5641" width="10.08984375" customWidth="1"/>
    <col min="5642" max="5643" width="7.81640625" customWidth="1"/>
    <col min="5644" max="5644" width="8.08984375" customWidth="1"/>
    <col min="5645" max="5645" width="7.81640625" customWidth="1"/>
    <col min="5646" max="5646" width="2.08984375" customWidth="1"/>
    <col min="5647" max="5647" width="10.453125" customWidth="1"/>
    <col min="5889" max="5889" width="2" customWidth="1"/>
    <col min="5890" max="5890" width="3.453125" customWidth="1"/>
    <col min="5891" max="5891" width="10.1796875" customWidth="1"/>
    <col min="5892" max="5892" width="8.81640625" customWidth="1"/>
    <col min="5893" max="5893" width="7.453125" customWidth="1"/>
    <col min="5894" max="5894" width="7" customWidth="1"/>
    <col min="5895" max="5895" width="9.453125" customWidth="1"/>
    <col min="5897" max="5897" width="10.08984375" customWidth="1"/>
    <col min="5898" max="5899" width="7.81640625" customWidth="1"/>
    <col min="5900" max="5900" width="8.08984375" customWidth="1"/>
    <col min="5901" max="5901" width="7.81640625" customWidth="1"/>
    <col min="5902" max="5902" width="2.08984375" customWidth="1"/>
    <col min="5903" max="5903" width="10.453125" customWidth="1"/>
    <col min="6145" max="6145" width="2" customWidth="1"/>
    <col min="6146" max="6146" width="3.453125" customWidth="1"/>
    <col min="6147" max="6147" width="10.1796875" customWidth="1"/>
    <col min="6148" max="6148" width="8.81640625" customWidth="1"/>
    <col min="6149" max="6149" width="7.453125" customWidth="1"/>
    <col min="6150" max="6150" width="7" customWidth="1"/>
    <col min="6151" max="6151" width="9.453125" customWidth="1"/>
    <col min="6153" max="6153" width="10.08984375" customWidth="1"/>
    <col min="6154" max="6155" width="7.81640625" customWidth="1"/>
    <col min="6156" max="6156" width="8.08984375" customWidth="1"/>
    <col min="6157" max="6157" width="7.81640625" customWidth="1"/>
    <col min="6158" max="6158" width="2.08984375" customWidth="1"/>
    <col min="6159" max="6159" width="10.453125" customWidth="1"/>
    <col min="6401" max="6401" width="2" customWidth="1"/>
    <col min="6402" max="6402" width="3.453125" customWidth="1"/>
    <col min="6403" max="6403" width="10.1796875" customWidth="1"/>
    <col min="6404" max="6404" width="8.81640625" customWidth="1"/>
    <col min="6405" max="6405" width="7.453125" customWidth="1"/>
    <col min="6406" max="6406" width="7" customWidth="1"/>
    <col min="6407" max="6407" width="9.453125" customWidth="1"/>
    <col min="6409" max="6409" width="10.08984375" customWidth="1"/>
    <col min="6410" max="6411" width="7.81640625" customWidth="1"/>
    <col min="6412" max="6412" width="8.08984375" customWidth="1"/>
    <col min="6413" max="6413" width="7.81640625" customWidth="1"/>
    <col min="6414" max="6414" width="2.08984375" customWidth="1"/>
    <col min="6415" max="6415" width="10.453125" customWidth="1"/>
    <col min="6657" max="6657" width="2" customWidth="1"/>
    <col min="6658" max="6658" width="3.453125" customWidth="1"/>
    <col min="6659" max="6659" width="10.1796875" customWidth="1"/>
    <col min="6660" max="6660" width="8.81640625" customWidth="1"/>
    <col min="6661" max="6661" width="7.453125" customWidth="1"/>
    <col min="6662" max="6662" width="7" customWidth="1"/>
    <col min="6663" max="6663" width="9.453125" customWidth="1"/>
    <col min="6665" max="6665" width="10.08984375" customWidth="1"/>
    <col min="6666" max="6667" width="7.81640625" customWidth="1"/>
    <col min="6668" max="6668" width="8.08984375" customWidth="1"/>
    <col min="6669" max="6669" width="7.81640625" customWidth="1"/>
    <col min="6670" max="6670" width="2.08984375" customWidth="1"/>
    <col min="6671" max="6671" width="10.453125" customWidth="1"/>
    <col min="6913" max="6913" width="2" customWidth="1"/>
    <col min="6914" max="6914" width="3.453125" customWidth="1"/>
    <col min="6915" max="6915" width="10.1796875" customWidth="1"/>
    <col min="6916" max="6916" width="8.81640625" customWidth="1"/>
    <col min="6917" max="6917" width="7.453125" customWidth="1"/>
    <col min="6918" max="6918" width="7" customWidth="1"/>
    <col min="6919" max="6919" width="9.453125" customWidth="1"/>
    <col min="6921" max="6921" width="10.08984375" customWidth="1"/>
    <col min="6922" max="6923" width="7.81640625" customWidth="1"/>
    <col min="6924" max="6924" width="8.08984375" customWidth="1"/>
    <col min="6925" max="6925" width="7.81640625" customWidth="1"/>
    <col min="6926" max="6926" width="2.08984375" customWidth="1"/>
    <col min="6927" max="6927" width="10.453125" customWidth="1"/>
    <col min="7169" max="7169" width="2" customWidth="1"/>
    <col min="7170" max="7170" width="3.453125" customWidth="1"/>
    <col min="7171" max="7171" width="10.1796875" customWidth="1"/>
    <col min="7172" max="7172" width="8.81640625" customWidth="1"/>
    <col min="7173" max="7173" width="7.453125" customWidth="1"/>
    <col min="7174" max="7174" width="7" customWidth="1"/>
    <col min="7175" max="7175" width="9.453125" customWidth="1"/>
    <col min="7177" max="7177" width="10.08984375" customWidth="1"/>
    <col min="7178" max="7179" width="7.81640625" customWidth="1"/>
    <col min="7180" max="7180" width="8.08984375" customWidth="1"/>
    <col min="7181" max="7181" width="7.81640625" customWidth="1"/>
    <col min="7182" max="7182" width="2.08984375" customWidth="1"/>
    <col min="7183" max="7183" width="10.453125" customWidth="1"/>
    <col min="7425" max="7425" width="2" customWidth="1"/>
    <col min="7426" max="7426" width="3.453125" customWidth="1"/>
    <col min="7427" max="7427" width="10.1796875" customWidth="1"/>
    <col min="7428" max="7428" width="8.81640625" customWidth="1"/>
    <col min="7429" max="7429" width="7.453125" customWidth="1"/>
    <col min="7430" max="7430" width="7" customWidth="1"/>
    <col min="7431" max="7431" width="9.453125" customWidth="1"/>
    <col min="7433" max="7433" width="10.08984375" customWidth="1"/>
    <col min="7434" max="7435" width="7.81640625" customWidth="1"/>
    <col min="7436" max="7436" width="8.08984375" customWidth="1"/>
    <col min="7437" max="7437" width="7.81640625" customWidth="1"/>
    <col min="7438" max="7438" width="2.08984375" customWidth="1"/>
    <col min="7439" max="7439" width="10.453125" customWidth="1"/>
    <col min="7681" max="7681" width="2" customWidth="1"/>
    <col min="7682" max="7682" width="3.453125" customWidth="1"/>
    <col min="7683" max="7683" width="10.1796875" customWidth="1"/>
    <col min="7684" max="7684" width="8.81640625" customWidth="1"/>
    <col min="7685" max="7685" width="7.453125" customWidth="1"/>
    <col min="7686" max="7686" width="7" customWidth="1"/>
    <col min="7687" max="7687" width="9.453125" customWidth="1"/>
    <col min="7689" max="7689" width="10.08984375" customWidth="1"/>
    <col min="7690" max="7691" width="7.81640625" customWidth="1"/>
    <col min="7692" max="7692" width="8.08984375" customWidth="1"/>
    <col min="7693" max="7693" width="7.81640625" customWidth="1"/>
    <col min="7694" max="7694" width="2.08984375" customWidth="1"/>
    <col min="7695" max="7695" width="10.453125" customWidth="1"/>
    <col min="7937" max="7937" width="2" customWidth="1"/>
    <col min="7938" max="7938" width="3.453125" customWidth="1"/>
    <col min="7939" max="7939" width="10.1796875" customWidth="1"/>
    <col min="7940" max="7940" width="8.81640625" customWidth="1"/>
    <col min="7941" max="7941" width="7.453125" customWidth="1"/>
    <col min="7942" max="7942" width="7" customWidth="1"/>
    <col min="7943" max="7943" width="9.453125" customWidth="1"/>
    <col min="7945" max="7945" width="10.08984375" customWidth="1"/>
    <col min="7946" max="7947" width="7.81640625" customWidth="1"/>
    <col min="7948" max="7948" width="8.08984375" customWidth="1"/>
    <col min="7949" max="7949" width="7.81640625" customWidth="1"/>
    <col min="7950" max="7950" width="2.08984375" customWidth="1"/>
    <col min="7951" max="7951" width="10.453125" customWidth="1"/>
    <col min="8193" max="8193" width="2" customWidth="1"/>
    <col min="8194" max="8194" width="3.453125" customWidth="1"/>
    <col min="8195" max="8195" width="10.1796875" customWidth="1"/>
    <col min="8196" max="8196" width="8.81640625" customWidth="1"/>
    <col min="8197" max="8197" width="7.453125" customWidth="1"/>
    <col min="8198" max="8198" width="7" customWidth="1"/>
    <col min="8199" max="8199" width="9.453125" customWidth="1"/>
    <col min="8201" max="8201" width="10.08984375" customWidth="1"/>
    <col min="8202" max="8203" width="7.81640625" customWidth="1"/>
    <col min="8204" max="8204" width="8.08984375" customWidth="1"/>
    <col min="8205" max="8205" width="7.81640625" customWidth="1"/>
    <col min="8206" max="8206" width="2.08984375" customWidth="1"/>
    <col min="8207" max="8207" width="10.453125" customWidth="1"/>
    <col min="8449" max="8449" width="2" customWidth="1"/>
    <col min="8450" max="8450" width="3.453125" customWidth="1"/>
    <col min="8451" max="8451" width="10.1796875" customWidth="1"/>
    <col min="8452" max="8452" width="8.81640625" customWidth="1"/>
    <col min="8453" max="8453" width="7.453125" customWidth="1"/>
    <col min="8454" max="8454" width="7" customWidth="1"/>
    <col min="8455" max="8455" width="9.453125" customWidth="1"/>
    <col min="8457" max="8457" width="10.08984375" customWidth="1"/>
    <col min="8458" max="8459" width="7.81640625" customWidth="1"/>
    <col min="8460" max="8460" width="8.08984375" customWidth="1"/>
    <col min="8461" max="8461" width="7.81640625" customWidth="1"/>
    <col min="8462" max="8462" width="2.08984375" customWidth="1"/>
    <col min="8463" max="8463" width="10.453125" customWidth="1"/>
    <col min="8705" max="8705" width="2" customWidth="1"/>
    <col min="8706" max="8706" width="3.453125" customWidth="1"/>
    <col min="8707" max="8707" width="10.1796875" customWidth="1"/>
    <col min="8708" max="8708" width="8.81640625" customWidth="1"/>
    <col min="8709" max="8709" width="7.453125" customWidth="1"/>
    <col min="8710" max="8710" width="7" customWidth="1"/>
    <col min="8711" max="8711" width="9.453125" customWidth="1"/>
    <col min="8713" max="8713" width="10.08984375" customWidth="1"/>
    <col min="8714" max="8715" width="7.81640625" customWidth="1"/>
    <col min="8716" max="8716" width="8.08984375" customWidth="1"/>
    <col min="8717" max="8717" width="7.81640625" customWidth="1"/>
    <col min="8718" max="8718" width="2.08984375" customWidth="1"/>
    <col min="8719" max="8719" width="10.453125" customWidth="1"/>
    <col min="8961" max="8961" width="2" customWidth="1"/>
    <col min="8962" max="8962" width="3.453125" customWidth="1"/>
    <col min="8963" max="8963" width="10.1796875" customWidth="1"/>
    <col min="8964" max="8964" width="8.81640625" customWidth="1"/>
    <col min="8965" max="8965" width="7.453125" customWidth="1"/>
    <col min="8966" max="8966" width="7" customWidth="1"/>
    <col min="8967" max="8967" width="9.453125" customWidth="1"/>
    <col min="8969" max="8969" width="10.08984375" customWidth="1"/>
    <col min="8970" max="8971" width="7.81640625" customWidth="1"/>
    <col min="8972" max="8972" width="8.08984375" customWidth="1"/>
    <col min="8973" max="8973" width="7.81640625" customWidth="1"/>
    <col min="8974" max="8974" width="2.08984375" customWidth="1"/>
    <col min="8975" max="8975" width="10.453125" customWidth="1"/>
    <col min="9217" max="9217" width="2" customWidth="1"/>
    <col min="9218" max="9218" width="3.453125" customWidth="1"/>
    <col min="9219" max="9219" width="10.1796875" customWidth="1"/>
    <col min="9220" max="9220" width="8.81640625" customWidth="1"/>
    <col min="9221" max="9221" width="7.453125" customWidth="1"/>
    <col min="9222" max="9222" width="7" customWidth="1"/>
    <col min="9223" max="9223" width="9.453125" customWidth="1"/>
    <col min="9225" max="9225" width="10.08984375" customWidth="1"/>
    <col min="9226" max="9227" width="7.81640625" customWidth="1"/>
    <col min="9228" max="9228" width="8.08984375" customWidth="1"/>
    <col min="9229" max="9229" width="7.81640625" customWidth="1"/>
    <col min="9230" max="9230" width="2.08984375" customWidth="1"/>
    <col min="9231" max="9231" width="10.453125" customWidth="1"/>
    <col min="9473" max="9473" width="2" customWidth="1"/>
    <col min="9474" max="9474" width="3.453125" customWidth="1"/>
    <col min="9475" max="9475" width="10.1796875" customWidth="1"/>
    <col min="9476" max="9476" width="8.81640625" customWidth="1"/>
    <col min="9477" max="9477" width="7.453125" customWidth="1"/>
    <col min="9478" max="9478" width="7" customWidth="1"/>
    <col min="9479" max="9479" width="9.453125" customWidth="1"/>
    <col min="9481" max="9481" width="10.08984375" customWidth="1"/>
    <col min="9482" max="9483" width="7.81640625" customWidth="1"/>
    <col min="9484" max="9484" width="8.08984375" customWidth="1"/>
    <col min="9485" max="9485" width="7.81640625" customWidth="1"/>
    <col min="9486" max="9486" width="2.08984375" customWidth="1"/>
    <col min="9487" max="9487" width="10.453125" customWidth="1"/>
    <col min="9729" max="9729" width="2" customWidth="1"/>
    <col min="9730" max="9730" width="3.453125" customWidth="1"/>
    <col min="9731" max="9731" width="10.1796875" customWidth="1"/>
    <col min="9732" max="9732" width="8.81640625" customWidth="1"/>
    <col min="9733" max="9733" width="7.453125" customWidth="1"/>
    <col min="9734" max="9734" width="7" customWidth="1"/>
    <col min="9735" max="9735" width="9.453125" customWidth="1"/>
    <col min="9737" max="9737" width="10.08984375" customWidth="1"/>
    <col min="9738" max="9739" width="7.81640625" customWidth="1"/>
    <col min="9740" max="9740" width="8.08984375" customWidth="1"/>
    <col min="9741" max="9741" width="7.81640625" customWidth="1"/>
    <col min="9742" max="9742" width="2.08984375" customWidth="1"/>
    <col min="9743" max="9743" width="10.453125" customWidth="1"/>
    <col min="9985" max="9985" width="2" customWidth="1"/>
    <col min="9986" max="9986" width="3.453125" customWidth="1"/>
    <col min="9987" max="9987" width="10.1796875" customWidth="1"/>
    <col min="9988" max="9988" width="8.81640625" customWidth="1"/>
    <col min="9989" max="9989" width="7.453125" customWidth="1"/>
    <col min="9990" max="9990" width="7" customWidth="1"/>
    <col min="9991" max="9991" width="9.453125" customWidth="1"/>
    <col min="9993" max="9993" width="10.08984375" customWidth="1"/>
    <col min="9994" max="9995" width="7.81640625" customWidth="1"/>
    <col min="9996" max="9996" width="8.08984375" customWidth="1"/>
    <col min="9997" max="9997" width="7.81640625" customWidth="1"/>
    <col min="9998" max="9998" width="2.08984375" customWidth="1"/>
    <col min="9999" max="9999" width="10.453125" customWidth="1"/>
    <col min="10241" max="10241" width="2" customWidth="1"/>
    <col min="10242" max="10242" width="3.453125" customWidth="1"/>
    <col min="10243" max="10243" width="10.1796875" customWidth="1"/>
    <col min="10244" max="10244" width="8.81640625" customWidth="1"/>
    <col min="10245" max="10245" width="7.453125" customWidth="1"/>
    <col min="10246" max="10246" width="7" customWidth="1"/>
    <col min="10247" max="10247" width="9.453125" customWidth="1"/>
    <col min="10249" max="10249" width="10.08984375" customWidth="1"/>
    <col min="10250" max="10251" width="7.81640625" customWidth="1"/>
    <col min="10252" max="10252" width="8.08984375" customWidth="1"/>
    <col min="10253" max="10253" width="7.81640625" customWidth="1"/>
    <col min="10254" max="10254" width="2.08984375" customWidth="1"/>
    <col min="10255" max="10255" width="10.453125" customWidth="1"/>
    <col min="10497" max="10497" width="2" customWidth="1"/>
    <col min="10498" max="10498" width="3.453125" customWidth="1"/>
    <col min="10499" max="10499" width="10.1796875" customWidth="1"/>
    <col min="10500" max="10500" width="8.81640625" customWidth="1"/>
    <col min="10501" max="10501" width="7.453125" customWidth="1"/>
    <col min="10502" max="10502" width="7" customWidth="1"/>
    <col min="10503" max="10503" width="9.453125" customWidth="1"/>
    <col min="10505" max="10505" width="10.08984375" customWidth="1"/>
    <col min="10506" max="10507" width="7.81640625" customWidth="1"/>
    <col min="10508" max="10508" width="8.08984375" customWidth="1"/>
    <col min="10509" max="10509" width="7.81640625" customWidth="1"/>
    <col min="10510" max="10510" width="2.08984375" customWidth="1"/>
    <col min="10511" max="10511" width="10.453125" customWidth="1"/>
    <col min="10753" max="10753" width="2" customWidth="1"/>
    <col min="10754" max="10754" width="3.453125" customWidth="1"/>
    <col min="10755" max="10755" width="10.1796875" customWidth="1"/>
    <col min="10756" max="10756" width="8.81640625" customWidth="1"/>
    <col min="10757" max="10757" width="7.453125" customWidth="1"/>
    <col min="10758" max="10758" width="7" customWidth="1"/>
    <col min="10759" max="10759" width="9.453125" customWidth="1"/>
    <col min="10761" max="10761" width="10.08984375" customWidth="1"/>
    <col min="10762" max="10763" width="7.81640625" customWidth="1"/>
    <col min="10764" max="10764" width="8.08984375" customWidth="1"/>
    <col min="10765" max="10765" width="7.81640625" customWidth="1"/>
    <col min="10766" max="10766" width="2.08984375" customWidth="1"/>
    <col min="10767" max="10767" width="10.453125" customWidth="1"/>
    <col min="11009" max="11009" width="2" customWidth="1"/>
    <col min="11010" max="11010" width="3.453125" customWidth="1"/>
    <col min="11011" max="11011" width="10.1796875" customWidth="1"/>
    <col min="11012" max="11012" width="8.81640625" customWidth="1"/>
    <col min="11013" max="11013" width="7.453125" customWidth="1"/>
    <col min="11014" max="11014" width="7" customWidth="1"/>
    <col min="11015" max="11015" width="9.453125" customWidth="1"/>
    <col min="11017" max="11017" width="10.08984375" customWidth="1"/>
    <col min="11018" max="11019" width="7.81640625" customWidth="1"/>
    <col min="11020" max="11020" width="8.08984375" customWidth="1"/>
    <col min="11021" max="11021" width="7.81640625" customWidth="1"/>
    <col min="11022" max="11022" width="2.08984375" customWidth="1"/>
    <col min="11023" max="11023" width="10.453125" customWidth="1"/>
    <col min="11265" max="11265" width="2" customWidth="1"/>
    <col min="11266" max="11266" width="3.453125" customWidth="1"/>
    <col min="11267" max="11267" width="10.1796875" customWidth="1"/>
    <col min="11268" max="11268" width="8.81640625" customWidth="1"/>
    <col min="11269" max="11269" width="7.453125" customWidth="1"/>
    <col min="11270" max="11270" width="7" customWidth="1"/>
    <col min="11271" max="11271" width="9.453125" customWidth="1"/>
    <col min="11273" max="11273" width="10.08984375" customWidth="1"/>
    <col min="11274" max="11275" width="7.81640625" customWidth="1"/>
    <col min="11276" max="11276" width="8.08984375" customWidth="1"/>
    <col min="11277" max="11277" width="7.81640625" customWidth="1"/>
    <col min="11278" max="11278" width="2.08984375" customWidth="1"/>
    <col min="11279" max="11279" width="10.453125" customWidth="1"/>
    <col min="11521" max="11521" width="2" customWidth="1"/>
    <col min="11522" max="11522" width="3.453125" customWidth="1"/>
    <col min="11523" max="11523" width="10.1796875" customWidth="1"/>
    <col min="11524" max="11524" width="8.81640625" customWidth="1"/>
    <col min="11525" max="11525" width="7.453125" customWidth="1"/>
    <col min="11526" max="11526" width="7" customWidth="1"/>
    <col min="11527" max="11527" width="9.453125" customWidth="1"/>
    <col min="11529" max="11529" width="10.08984375" customWidth="1"/>
    <col min="11530" max="11531" width="7.81640625" customWidth="1"/>
    <col min="11532" max="11532" width="8.08984375" customWidth="1"/>
    <col min="11533" max="11533" width="7.81640625" customWidth="1"/>
    <col min="11534" max="11534" width="2.08984375" customWidth="1"/>
    <col min="11535" max="11535" width="10.453125" customWidth="1"/>
    <col min="11777" max="11777" width="2" customWidth="1"/>
    <col min="11778" max="11778" width="3.453125" customWidth="1"/>
    <col min="11779" max="11779" width="10.1796875" customWidth="1"/>
    <col min="11780" max="11780" width="8.81640625" customWidth="1"/>
    <col min="11781" max="11781" width="7.453125" customWidth="1"/>
    <col min="11782" max="11782" width="7" customWidth="1"/>
    <col min="11783" max="11783" width="9.453125" customWidth="1"/>
    <col min="11785" max="11785" width="10.08984375" customWidth="1"/>
    <col min="11786" max="11787" width="7.81640625" customWidth="1"/>
    <col min="11788" max="11788" width="8.08984375" customWidth="1"/>
    <col min="11789" max="11789" width="7.81640625" customWidth="1"/>
    <col min="11790" max="11790" width="2.08984375" customWidth="1"/>
    <col min="11791" max="11791" width="10.453125" customWidth="1"/>
    <col min="12033" max="12033" width="2" customWidth="1"/>
    <col min="12034" max="12034" width="3.453125" customWidth="1"/>
    <col min="12035" max="12035" width="10.1796875" customWidth="1"/>
    <col min="12036" max="12036" width="8.81640625" customWidth="1"/>
    <col min="12037" max="12037" width="7.453125" customWidth="1"/>
    <col min="12038" max="12038" width="7" customWidth="1"/>
    <col min="12039" max="12039" width="9.453125" customWidth="1"/>
    <col min="12041" max="12041" width="10.08984375" customWidth="1"/>
    <col min="12042" max="12043" width="7.81640625" customWidth="1"/>
    <col min="12044" max="12044" width="8.08984375" customWidth="1"/>
    <col min="12045" max="12045" width="7.81640625" customWidth="1"/>
    <col min="12046" max="12046" width="2.08984375" customWidth="1"/>
    <col min="12047" max="12047" width="10.453125" customWidth="1"/>
    <col min="12289" max="12289" width="2" customWidth="1"/>
    <col min="12290" max="12290" width="3.453125" customWidth="1"/>
    <col min="12291" max="12291" width="10.1796875" customWidth="1"/>
    <col min="12292" max="12292" width="8.81640625" customWidth="1"/>
    <col min="12293" max="12293" width="7.453125" customWidth="1"/>
    <col min="12294" max="12294" width="7" customWidth="1"/>
    <col min="12295" max="12295" width="9.453125" customWidth="1"/>
    <col min="12297" max="12297" width="10.08984375" customWidth="1"/>
    <col min="12298" max="12299" width="7.81640625" customWidth="1"/>
    <col min="12300" max="12300" width="8.08984375" customWidth="1"/>
    <col min="12301" max="12301" width="7.81640625" customWidth="1"/>
    <col min="12302" max="12302" width="2.08984375" customWidth="1"/>
    <col min="12303" max="12303" width="10.453125" customWidth="1"/>
    <col min="12545" max="12545" width="2" customWidth="1"/>
    <col min="12546" max="12546" width="3.453125" customWidth="1"/>
    <col min="12547" max="12547" width="10.1796875" customWidth="1"/>
    <col min="12548" max="12548" width="8.81640625" customWidth="1"/>
    <col min="12549" max="12549" width="7.453125" customWidth="1"/>
    <col min="12550" max="12550" width="7" customWidth="1"/>
    <col min="12551" max="12551" width="9.453125" customWidth="1"/>
    <col min="12553" max="12553" width="10.08984375" customWidth="1"/>
    <col min="12554" max="12555" width="7.81640625" customWidth="1"/>
    <col min="12556" max="12556" width="8.08984375" customWidth="1"/>
    <col min="12557" max="12557" width="7.81640625" customWidth="1"/>
    <col min="12558" max="12558" width="2.08984375" customWidth="1"/>
    <col min="12559" max="12559" width="10.453125" customWidth="1"/>
    <col min="12801" max="12801" width="2" customWidth="1"/>
    <col min="12802" max="12802" width="3.453125" customWidth="1"/>
    <col min="12803" max="12803" width="10.1796875" customWidth="1"/>
    <col min="12804" max="12804" width="8.81640625" customWidth="1"/>
    <col min="12805" max="12805" width="7.453125" customWidth="1"/>
    <col min="12806" max="12806" width="7" customWidth="1"/>
    <col min="12807" max="12807" width="9.453125" customWidth="1"/>
    <col min="12809" max="12809" width="10.08984375" customWidth="1"/>
    <col min="12810" max="12811" width="7.81640625" customWidth="1"/>
    <col min="12812" max="12812" width="8.08984375" customWidth="1"/>
    <col min="12813" max="12813" width="7.81640625" customWidth="1"/>
    <col min="12814" max="12814" width="2.08984375" customWidth="1"/>
    <col min="12815" max="12815" width="10.453125" customWidth="1"/>
    <col min="13057" max="13057" width="2" customWidth="1"/>
    <col min="13058" max="13058" width="3.453125" customWidth="1"/>
    <col min="13059" max="13059" width="10.1796875" customWidth="1"/>
    <col min="13060" max="13060" width="8.81640625" customWidth="1"/>
    <col min="13061" max="13061" width="7.453125" customWidth="1"/>
    <col min="13062" max="13062" width="7" customWidth="1"/>
    <col min="13063" max="13063" width="9.453125" customWidth="1"/>
    <col min="13065" max="13065" width="10.08984375" customWidth="1"/>
    <col min="13066" max="13067" width="7.81640625" customWidth="1"/>
    <col min="13068" max="13068" width="8.08984375" customWidth="1"/>
    <col min="13069" max="13069" width="7.81640625" customWidth="1"/>
    <col min="13070" max="13070" width="2.08984375" customWidth="1"/>
    <col min="13071" max="13071" width="10.453125" customWidth="1"/>
    <col min="13313" max="13313" width="2" customWidth="1"/>
    <col min="13314" max="13314" width="3.453125" customWidth="1"/>
    <col min="13315" max="13315" width="10.1796875" customWidth="1"/>
    <col min="13316" max="13316" width="8.81640625" customWidth="1"/>
    <col min="13317" max="13317" width="7.453125" customWidth="1"/>
    <col min="13318" max="13318" width="7" customWidth="1"/>
    <col min="13319" max="13319" width="9.453125" customWidth="1"/>
    <col min="13321" max="13321" width="10.08984375" customWidth="1"/>
    <col min="13322" max="13323" width="7.81640625" customWidth="1"/>
    <col min="13324" max="13324" width="8.08984375" customWidth="1"/>
    <col min="13325" max="13325" width="7.81640625" customWidth="1"/>
    <col min="13326" max="13326" width="2.08984375" customWidth="1"/>
    <col min="13327" max="13327" width="10.453125" customWidth="1"/>
    <col min="13569" max="13569" width="2" customWidth="1"/>
    <col min="13570" max="13570" width="3.453125" customWidth="1"/>
    <col min="13571" max="13571" width="10.1796875" customWidth="1"/>
    <col min="13572" max="13572" width="8.81640625" customWidth="1"/>
    <col min="13573" max="13573" width="7.453125" customWidth="1"/>
    <col min="13574" max="13574" width="7" customWidth="1"/>
    <col min="13575" max="13575" width="9.453125" customWidth="1"/>
    <col min="13577" max="13577" width="10.08984375" customWidth="1"/>
    <col min="13578" max="13579" width="7.81640625" customWidth="1"/>
    <col min="13580" max="13580" width="8.08984375" customWidth="1"/>
    <col min="13581" max="13581" width="7.81640625" customWidth="1"/>
    <col min="13582" max="13582" width="2.08984375" customWidth="1"/>
    <col min="13583" max="13583" width="10.453125" customWidth="1"/>
    <col min="13825" max="13825" width="2" customWidth="1"/>
    <col min="13826" max="13826" width="3.453125" customWidth="1"/>
    <col min="13827" max="13827" width="10.1796875" customWidth="1"/>
    <col min="13828" max="13828" width="8.81640625" customWidth="1"/>
    <col min="13829" max="13829" width="7.453125" customWidth="1"/>
    <col min="13830" max="13830" width="7" customWidth="1"/>
    <col min="13831" max="13831" width="9.453125" customWidth="1"/>
    <col min="13833" max="13833" width="10.08984375" customWidth="1"/>
    <col min="13834" max="13835" width="7.81640625" customWidth="1"/>
    <col min="13836" max="13836" width="8.08984375" customWidth="1"/>
    <col min="13837" max="13837" width="7.81640625" customWidth="1"/>
    <col min="13838" max="13838" width="2.08984375" customWidth="1"/>
    <col min="13839" max="13839" width="10.453125" customWidth="1"/>
    <col min="14081" max="14081" width="2" customWidth="1"/>
    <col min="14082" max="14082" width="3.453125" customWidth="1"/>
    <col min="14083" max="14083" width="10.1796875" customWidth="1"/>
    <col min="14084" max="14084" width="8.81640625" customWidth="1"/>
    <col min="14085" max="14085" width="7.453125" customWidth="1"/>
    <col min="14086" max="14086" width="7" customWidth="1"/>
    <col min="14087" max="14087" width="9.453125" customWidth="1"/>
    <col min="14089" max="14089" width="10.08984375" customWidth="1"/>
    <col min="14090" max="14091" width="7.81640625" customWidth="1"/>
    <col min="14092" max="14092" width="8.08984375" customWidth="1"/>
    <col min="14093" max="14093" width="7.81640625" customWidth="1"/>
    <col min="14094" max="14094" width="2.08984375" customWidth="1"/>
    <col min="14095" max="14095" width="10.453125" customWidth="1"/>
    <col min="14337" max="14337" width="2" customWidth="1"/>
    <col min="14338" max="14338" width="3.453125" customWidth="1"/>
    <col min="14339" max="14339" width="10.1796875" customWidth="1"/>
    <col min="14340" max="14340" width="8.81640625" customWidth="1"/>
    <col min="14341" max="14341" width="7.453125" customWidth="1"/>
    <col min="14342" max="14342" width="7" customWidth="1"/>
    <col min="14343" max="14343" width="9.453125" customWidth="1"/>
    <col min="14345" max="14345" width="10.08984375" customWidth="1"/>
    <col min="14346" max="14347" width="7.81640625" customWidth="1"/>
    <col min="14348" max="14348" width="8.08984375" customWidth="1"/>
    <col min="14349" max="14349" width="7.81640625" customWidth="1"/>
    <col min="14350" max="14350" width="2.08984375" customWidth="1"/>
    <col min="14351" max="14351" width="10.453125" customWidth="1"/>
    <col min="14593" max="14593" width="2" customWidth="1"/>
    <col min="14594" max="14594" width="3.453125" customWidth="1"/>
    <col min="14595" max="14595" width="10.1796875" customWidth="1"/>
    <col min="14596" max="14596" width="8.81640625" customWidth="1"/>
    <col min="14597" max="14597" width="7.453125" customWidth="1"/>
    <col min="14598" max="14598" width="7" customWidth="1"/>
    <col min="14599" max="14599" width="9.453125" customWidth="1"/>
    <col min="14601" max="14601" width="10.08984375" customWidth="1"/>
    <col min="14602" max="14603" width="7.81640625" customWidth="1"/>
    <col min="14604" max="14604" width="8.08984375" customWidth="1"/>
    <col min="14605" max="14605" width="7.81640625" customWidth="1"/>
    <col min="14606" max="14606" width="2.08984375" customWidth="1"/>
    <col min="14607" max="14607" width="10.453125" customWidth="1"/>
    <col min="14849" max="14849" width="2" customWidth="1"/>
    <col min="14850" max="14850" width="3.453125" customWidth="1"/>
    <col min="14851" max="14851" width="10.1796875" customWidth="1"/>
    <col min="14852" max="14852" width="8.81640625" customWidth="1"/>
    <col min="14853" max="14853" width="7.453125" customWidth="1"/>
    <col min="14854" max="14854" width="7" customWidth="1"/>
    <col min="14855" max="14855" width="9.453125" customWidth="1"/>
    <col min="14857" max="14857" width="10.08984375" customWidth="1"/>
    <col min="14858" max="14859" width="7.81640625" customWidth="1"/>
    <col min="14860" max="14860" width="8.08984375" customWidth="1"/>
    <col min="14861" max="14861" width="7.81640625" customWidth="1"/>
    <col min="14862" max="14862" width="2.08984375" customWidth="1"/>
    <col min="14863" max="14863" width="10.453125" customWidth="1"/>
    <col min="15105" max="15105" width="2" customWidth="1"/>
    <col min="15106" max="15106" width="3.453125" customWidth="1"/>
    <col min="15107" max="15107" width="10.1796875" customWidth="1"/>
    <col min="15108" max="15108" width="8.81640625" customWidth="1"/>
    <col min="15109" max="15109" width="7.453125" customWidth="1"/>
    <col min="15110" max="15110" width="7" customWidth="1"/>
    <col min="15111" max="15111" width="9.453125" customWidth="1"/>
    <col min="15113" max="15113" width="10.08984375" customWidth="1"/>
    <col min="15114" max="15115" width="7.81640625" customWidth="1"/>
    <col min="15116" max="15116" width="8.08984375" customWidth="1"/>
    <col min="15117" max="15117" width="7.81640625" customWidth="1"/>
    <col min="15118" max="15118" width="2.08984375" customWidth="1"/>
    <col min="15119" max="15119" width="10.453125" customWidth="1"/>
    <col min="15361" max="15361" width="2" customWidth="1"/>
    <col min="15362" max="15362" width="3.453125" customWidth="1"/>
    <col min="15363" max="15363" width="10.1796875" customWidth="1"/>
    <col min="15364" max="15364" width="8.81640625" customWidth="1"/>
    <col min="15365" max="15365" width="7.453125" customWidth="1"/>
    <col min="15366" max="15366" width="7" customWidth="1"/>
    <col min="15367" max="15367" width="9.453125" customWidth="1"/>
    <col min="15369" max="15369" width="10.08984375" customWidth="1"/>
    <col min="15370" max="15371" width="7.81640625" customWidth="1"/>
    <col min="15372" max="15372" width="8.08984375" customWidth="1"/>
    <col min="15373" max="15373" width="7.81640625" customWidth="1"/>
    <col min="15374" max="15374" width="2.08984375" customWidth="1"/>
    <col min="15375" max="15375" width="10.453125" customWidth="1"/>
    <col min="15617" max="15617" width="2" customWidth="1"/>
    <col min="15618" max="15618" width="3.453125" customWidth="1"/>
    <col min="15619" max="15619" width="10.1796875" customWidth="1"/>
    <col min="15620" max="15620" width="8.81640625" customWidth="1"/>
    <col min="15621" max="15621" width="7.453125" customWidth="1"/>
    <col min="15622" max="15622" width="7" customWidth="1"/>
    <col min="15623" max="15623" width="9.453125" customWidth="1"/>
    <col min="15625" max="15625" width="10.08984375" customWidth="1"/>
    <col min="15626" max="15627" width="7.81640625" customWidth="1"/>
    <col min="15628" max="15628" width="8.08984375" customWidth="1"/>
    <col min="15629" max="15629" width="7.81640625" customWidth="1"/>
    <col min="15630" max="15630" width="2.08984375" customWidth="1"/>
    <col min="15631" max="15631" width="10.453125" customWidth="1"/>
    <col min="15873" max="15873" width="2" customWidth="1"/>
    <col min="15874" max="15874" width="3.453125" customWidth="1"/>
    <col min="15875" max="15875" width="10.1796875" customWidth="1"/>
    <col min="15876" max="15876" width="8.81640625" customWidth="1"/>
    <col min="15877" max="15877" width="7.453125" customWidth="1"/>
    <col min="15878" max="15878" width="7" customWidth="1"/>
    <col min="15879" max="15879" width="9.453125" customWidth="1"/>
    <col min="15881" max="15881" width="10.08984375" customWidth="1"/>
    <col min="15882" max="15883" width="7.81640625" customWidth="1"/>
    <col min="15884" max="15884" width="8.08984375" customWidth="1"/>
    <col min="15885" max="15885" width="7.81640625" customWidth="1"/>
    <col min="15886" max="15886" width="2.08984375" customWidth="1"/>
    <col min="15887" max="15887" width="10.453125" customWidth="1"/>
    <col min="16129" max="16129" width="2" customWidth="1"/>
    <col min="16130" max="16130" width="3.453125" customWidth="1"/>
    <col min="16131" max="16131" width="10.1796875" customWidth="1"/>
    <col min="16132" max="16132" width="8.81640625" customWidth="1"/>
    <col min="16133" max="16133" width="7.453125" customWidth="1"/>
    <col min="16134" max="16134" width="7" customWidth="1"/>
    <col min="16135" max="16135" width="9.453125" customWidth="1"/>
    <col min="16137" max="16137" width="10.08984375" customWidth="1"/>
    <col min="16138" max="16139" width="7.81640625" customWidth="1"/>
    <col min="16140" max="16140" width="8.08984375" customWidth="1"/>
    <col min="16141" max="16141" width="7.81640625" customWidth="1"/>
    <col min="16142" max="16142" width="2.08984375" customWidth="1"/>
    <col min="16143" max="16143" width="10.453125" customWidth="1"/>
  </cols>
  <sheetData>
    <row r="1" spans="1:20" ht="15" customHeight="1" x14ac:dyDescent="0.25"/>
    <row r="2" spans="1:20" ht="11.25" customHeight="1" x14ac:dyDescent="0.25"/>
    <row r="3" spans="1:20" ht="11.25" customHeight="1" x14ac:dyDescent="0.25">
      <c r="B3" s="8"/>
      <c r="C3" s="168" t="s">
        <v>70</v>
      </c>
      <c r="D3" s="168"/>
      <c r="E3" s="168"/>
      <c r="F3" s="168"/>
      <c r="G3" s="168"/>
      <c r="H3" s="168"/>
      <c r="I3" s="168"/>
      <c r="J3" s="168"/>
      <c r="K3" s="168"/>
      <c r="L3" s="168"/>
      <c r="M3" s="8"/>
      <c r="N3" s="8"/>
      <c r="O3" s="168" t="s">
        <v>2</v>
      </c>
      <c r="P3" s="169"/>
      <c r="Q3" s="169"/>
      <c r="R3" s="169"/>
      <c r="S3" s="169"/>
    </row>
    <row r="4" spans="1:20" ht="11.25" customHeight="1" thickBot="1" x14ac:dyDescent="0.3"/>
    <row r="5" spans="1:20" ht="11.25" customHeight="1" thickBot="1" x14ac:dyDescent="0.35">
      <c r="B5" s="102"/>
      <c r="C5" s="11" t="s">
        <v>3</v>
      </c>
      <c r="D5" s="11" t="s">
        <v>4</v>
      </c>
      <c r="E5" s="11" t="s">
        <v>5</v>
      </c>
      <c r="F5" s="11" t="s">
        <v>6</v>
      </c>
      <c r="G5" s="11" t="s">
        <v>5</v>
      </c>
      <c r="H5" s="11" t="s">
        <v>5</v>
      </c>
      <c r="I5" s="11" t="s">
        <v>7</v>
      </c>
      <c r="J5" s="11" t="s">
        <v>7</v>
      </c>
      <c r="K5" s="11" t="s">
        <v>7</v>
      </c>
      <c r="L5" s="11" t="s">
        <v>8</v>
      </c>
      <c r="P5" s="170" t="s">
        <v>9</v>
      </c>
      <c r="Q5" s="171"/>
      <c r="R5" s="172"/>
    </row>
    <row r="6" spans="1:20" ht="11.25" customHeight="1" thickBot="1" x14ac:dyDescent="0.3">
      <c r="C6" s="13" t="s">
        <v>10</v>
      </c>
      <c r="D6" s="13" t="s">
        <v>11</v>
      </c>
      <c r="E6" s="13" t="s">
        <v>12</v>
      </c>
      <c r="F6" s="13" t="s">
        <v>13</v>
      </c>
      <c r="G6" s="13" t="s">
        <v>14</v>
      </c>
      <c r="H6" s="13" t="s">
        <v>15</v>
      </c>
      <c r="I6" s="13" t="s">
        <v>16</v>
      </c>
      <c r="J6" s="13" t="s">
        <v>17</v>
      </c>
      <c r="K6" s="13" t="s">
        <v>18</v>
      </c>
      <c r="L6" s="13" t="s">
        <v>19</v>
      </c>
      <c r="P6" s="173" t="s">
        <v>20</v>
      </c>
      <c r="Q6" s="174"/>
      <c r="R6" s="14">
        <f>H9</f>
        <v>600</v>
      </c>
    </row>
    <row r="7" spans="1:20" ht="11.25" customHeight="1" thickBot="1" x14ac:dyDescent="0.3">
      <c r="C7" s="13"/>
      <c r="D7" s="13"/>
      <c r="E7" s="13"/>
      <c r="F7" s="13"/>
      <c r="G7" s="13"/>
      <c r="H7" s="13"/>
      <c r="I7" s="13"/>
      <c r="J7" s="13"/>
      <c r="K7" s="13"/>
      <c r="L7" s="13" t="s">
        <v>24</v>
      </c>
      <c r="P7" s="15">
        <v>0.5</v>
      </c>
      <c r="Q7" s="15">
        <v>0.4</v>
      </c>
      <c r="R7" s="16">
        <v>0.1</v>
      </c>
    </row>
    <row r="8" spans="1:20" ht="11.25" customHeight="1" thickBot="1" x14ac:dyDescent="0.3">
      <c r="C8" s="17"/>
      <c r="D8" s="17" t="s">
        <v>25</v>
      </c>
      <c r="E8" s="17"/>
      <c r="F8" s="17"/>
      <c r="G8" s="17" t="s">
        <v>25</v>
      </c>
      <c r="H8" s="17" t="s">
        <v>25</v>
      </c>
      <c r="I8" s="17" t="s">
        <v>25</v>
      </c>
      <c r="J8" s="17" t="s">
        <v>25</v>
      </c>
      <c r="K8" s="17" t="s">
        <v>25</v>
      </c>
      <c r="L8" s="17" t="s">
        <v>26</v>
      </c>
      <c r="P8" s="18">
        <f>H9*0.5</f>
        <v>300</v>
      </c>
      <c r="Q8" s="19">
        <f>H9*0.4</f>
        <v>240</v>
      </c>
      <c r="R8" s="38">
        <f>H9*0.1</f>
        <v>60</v>
      </c>
    </row>
    <row r="9" spans="1:20" ht="11.25" customHeight="1" thickBot="1" x14ac:dyDescent="0.35">
      <c r="B9" s="63"/>
      <c r="C9" s="21">
        <v>40</v>
      </c>
      <c r="D9" s="22">
        <v>12</v>
      </c>
      <c r="E9" s="23">
        <f>(C9*D9)-(L9*D9/3)</f>
        <v>480</v>
      </c>
      <c r="F9" s="21">
        <v>25</v>
      </c>
      <c r="G9" s="23">
        <f>E9*F9/100</f>
        <v>120</v>
      </c>
      <c r="H9" s="23">
        <f>E9+G9</f>
        <v>600</v>
      </c>
      <c r="I9" s="23">
        <f>P14</f>
        <v>304</v>
      </c>
      <c r="J9" s="23">
        <f>Q14</f>
        <v>237.5</v>
      </c>
      <c r="K9" s="23">
        <f>R14</f>
        <v>46</v>
      </c>
      <c r="L9" s="24">
        <v>0</v>
      </c>
      <c r="M9" s="25"/>
      <c r="N9" s="63"/>
      <c r="O9" s="63"/>
      <c r="P9" s="38"/>
      <c r="Q9" s="18">
        <f>Q8+P22</f>
        <v>236</v>
      </c>
      <c r="R9" s="103">
        <f>R8+P22</f>
        <v>56</v>
      </c>
    </row>
    <row r="10" spans="1:20" ht="11.25" customHeight="1" thickBot="1" x14ac:dyDescent="0.3">
      <c r="B10" s="69"/>
      <c r="C10" s="104"/>
      <c r="D10" s="104"/>
      <c r="E10" s="104"/>
      <c r="F10" s="104"/>
      <c r="G10" s="104"/>
      <c r="H10" s="104"/>
      <c r="I10" s="104" t="s">
        <v>0</v>
      </c>
      <c r="J10" s="104" t="s">
        <v>0</v>
      </c>
      <c r="K10" s="104" t="s">
        <v>0</v>
      </c>
      <c r="L10" s="104"/>
      <c r="M10" s="69"/>
      <c r="N10" s="69"/>
      <c r="O10" s="69"/>
      <c r="P10" s="18">
        <f>P8/D21</f>
        <v>15.789473684210526</v>
      </c>
      <c r="Q10" s="18">
        <f>Q9/D33</f>
        <v>12.421052631578947</v>
      </c>
      <c r="R10" s="18">
        <f>R9/D43</f>
        <v>14</v>
      </c>
    </row>
    <row r="11" spans="1:20" ht="11.25" customHeight="1" thickBot="1" x14ac:dyDescent="0.3">
      <c r="A11" s="72"/>
      <c r="B11" s="1"/>
      <c r="C11" s="26" t="s">
        <v>27</v>
      </c>
      <c r="D11" s="175" t="s">
        <v>28</v>
      </c>
      <c r="E11" s="176"/>
      <c r="F11" s="177"/>
      <c r="G11" s="105"/>
      <c r="H11" s="72"/>
      <c r="I11" s="72" t="s">
        <v>0</v>
      </c>
      <c r="J11" s="72"/>
      <c r="K11" s="72"/>
      <c r="L11" s="71"/>
      <c r="M11" s="71"/>
      <c r="N11" s="71"/>
      <c r="O11" s="71"/>
      <c r="P11" s="18">
        <f>IF((P16-P18)&lt;0.5,P18,IF(0.74&gt;(P16-P18)&lt;0.5,P18+0.5,P18+1))</f>
        <v>16</v>
      </c>
      <c r="Q11" s="18">
        <f>IF((Q16-Q18)&lt;0.25,Q18,IF((Q16-Q18)&lt;0.75,Q18+0.5,Q18+1))</f>
        <v>12.5</v>
      </c>
      <c r="R11" s="18">
        <f>IF(Q18&lt;=R18,Q18-0.5,IF((R16-R18)&lt;0.25,R18,IF((R16-R18)&lt;0.75,R18+0.5,R18+1)))</f>
        <v>11.5</v>
      </c>
      <c r="S11" s="72"/>
      <c r="T11" s="72"/>
    </row>
    <row r="12" spans="1:20" ht="11.25" customHeight="1" thickBot="1" x14ac:dyDescent="0.3">
      <c r="A12" s="72"/>
      <c r="B12" s="1" t="s">
        <v>29</v>
      </c>
      <c r="C12" s="27" t="s">
        <v>30</v>
      </c>
      <c r="D12" s="28" t="s">
        <v>31</v>
      </c>
      <c r="E12" s="29" t="s">
        <v>32</v>
      </c>
      <c r="F12" s="27" t="s">
        <v>33</v>
      </c>
      <c r="G12" s="106" t="s">
        <v>0</v>
      </c>
      <c r="H12" s="30" t="s">
        <v>0</v>
      </c>
      <c r="I12" s="178" t="s">
        <v>34</v>
      </c>
      <c r="J12" s="179"/>
      <c r="K12" s="179"/>
      <c r="L12" s="180"/>
      <c r="M12" s="71"/>
      <c r="N12" s="71"/>
      <c r="O12" s="71"/>
      <c r="P12" s="31"/>
      <c r="Q12" s="31"/>
      <c r="R12" s="32"/>
      <c r="S12" s="72"/>
      <c r="T12" s="72"/>
    </row>
    <row r="13" spans="1:20" ht="11.25" customHeight="1" thickBot="1" x14ac:dyDescent="0.3">
      <c r="A13" s="72"/>
      <c r="B13" s="1"/>
      <c r="C13" s="33" t="s">
        <v>35</v>
      </c>
      <c r="D13" s="34" t="s">
        <v>36</v>
      </c>
      <c r="E13" s="33" t="s">
        <v>37</v>
      </c>
      <c r="F13" s="107" t="s">
        <v>71</v>
      </c>
      <c r="G13" s="104" t="s">
        <v>0</v>
      </c>
      <c r="H13" s="35" t="s">
        <v>0</v>
      </c>
      <c r="I13" s="189" t="s">
        <v>38</v>
      </c>
      <c r="J13" s="190"/>
      <c r="K13" s="34" t="s">
        <v>39</v>
      </c>
      <c r="L13" s="34" t="s">
        <v>40</v>
      </c>
      <c r="M13" s="72"/>
      <c r="N13" s="72"/>
      <c r="O13" s="72"/>
      <c r="P13" s="31" t="s">
        <v>41</v>
      </c>
      <c r="Q13" s="31" t="s">
        <v>41</v>
      </c>
      <c r="R13" s="31" t="s">
        <v>41</v>
      </c>
      <c r="S13" s="72"/>
      <c r="T13" s="72"/>
    </row>
    <row r="14" spans="1:20" ht="11.25" customHeight="1" thickBot="1" x14ac:dyDescent="0.3">
      <c r="A14" s="72"/>
      <c r="B14" s="1"/>
      <c r="C14" s="33"/>
      <c r="D14" s="34" t="s">
        <v>42</v>
      </c>
      <c r="E14" s="33" t="s">
        <v>43</v>
      </c>
      <c r="F14" s="33" t="s">
        <v>25</v>
      </c>
      <c r="G14" s="104"/>
      <c r="H14" s="10" t="s">
        <v>0</v>
      </c>
      <c r="I14" s="183" t="s">
        <v>45</v>
      </c>
      <c r="J14" s="184"/>
      <c r="K14" s="38"/>
      <c r="L14" s="38" t="s">
        <v>46</v>
      </c>
      <c r="M14" s="72"/>
      <c r="N14" s="72"/>
      <c r="O14" s="72"/>
      <c r="P14" s="39">
        <f>F21</f>
        <v>304</v>
      </c>
      <c r="Q14" s="39">
        <f>F33</f>
        <v>237.5</v>
      </c>
      <c r="R14" s="39">
        <f>F43</f>
        <v>46</v>
      </c>
      <c r="S14" s="72"/>
      <c r="T14" s="72"/>
    </row>
    <row r="15" spans="1:20" ht="11.25" customHeight="1" thickBot="1" x14ac:dyDescent="0.3">
      <c r="A15" s="72"/>
      <c r="B15" s="1"/>
      <c r="C15" s="108" t="s">
        <v>47</v>
      </c>
      <c r="D15" s="109">
        <f t="shared" ref="D15:D20" si="0">I15</f>
        <v>1</v>
      </c>
      <c r="E15" s="110">
        <f>P11</f>
        <v>16</v>
      </c>
      <c r="F15" s="111">
        <f t="shared" ref="F15:F20" si="1">E15*D15</f>
        <v>16</v>
      </c>
      <c r="G15" s="112"/>
      <c r="H15" s="104"/>
      <c r="I15" s="113">
        <v>1</v>
      </c>
      <c r="J15" s="114">
        <v>1</v>
      </c>
      <c r="K15" s="115">
        <v>0</v>
      </c>
      <c r="L15" s="116">
        <v>1</v>
      </c>
      <c r="M15" s="72"/>
      <c r="N15" s="72"/>
      <c r="O15" s="72"/>
      <c r="P15" s="42" t="s">
        <v>49</v>
      </c>
      <c r="Q15" s="42" t="s">
        <v>49</v>
      </c>
      <c r="R15" s="42" t="s">
        <v>49</v>
      </c>
      <c r="S15" s="72"/>
      <c r="T15" s="72"/>
    </row>
    <row r="16" spans="1:20" ht="11.25" customHeight="1" thickBot="1" x14ac:dyDescent="0.3">
      <c r="A16" s="72"/>
      <c r="B16" s="1"/>
      <c r="C16" s="108" t="s">
        <v>50</v>
      </c>
      <c r="D16" s="109">
        <f t="shared" si="0"/>
        <v>2</v>
      </c>
      <c r="E16" s="110">
        <f>P11</f>
        <v>16</v>
      </c>
      <c r="F16" s="111">
        <f t="shared" si="1"/>
        <v>32</v>
      </c>
      <c r="G16" s="112"/>
      <c r="H16" s="162" t="s">
        <v>48</v>
      </c>
      <c r="I16" s="108">
        <v>2</v>
      </c>
      <c r="J16" s="117">
        <v>2</v>
      </c>
      <c r="K16" s="118">
        <v>0</v>
      </c>
      <c r="L16" s="119">
        <v>2</v>
      </c>
      <c r="M16" s="72"/>
      <c r="N16" s="72"/>
      <c r="O16" s="72"/>
      <c r="P16" s="32">
        <f>P10</f>
        <v>15.789473684210526</v>
      </c>
      <c r="Q16" s="39">
        <f>Q10</f>
        <v>12.421052631578947</v>
      </c>
      <c r="R16" s="39">
        <f>R10</f>
        <v>14</v>
      </c>
      <c r="S16" s="72"/>
      <c r="T16" s="72"/>
    </row>
    <row r="17" spans="1:20" ht="11.25" customHeight="1" thickBot="1" x14ac:dyDescent="0.3">
      <c r="A17" s="72"/>
      <c r="B17" s="1"/>
      <c r="C17" s="108" t="s">
        <v>66</v>
      </c>
      <c r="D17" s="109">
        <f t="shared" si="0"/>
        <v>4</v>
      </c>
      <c r="E17" s="110">
        <f>P11</f>
        <v>16</v>
      </c>
      <c r="F17" s="111">
        <f t="shared" si="1"/>
        <v>64</v>
      </c>
      <c r="G17" s="112"/>
      <c r="H17" s="88" t="s">
        <v>51</v>
      </c>
      <c r="I17" s="108">
        <v>4</v>
      </c>
      <c r="J17" s="117">
        <v>4</v>
      </c>
      <c r="K17" s="118">
        <v>0</v>
      </c>
      <c r="L17" s="119">
        <v>4</v>
      </c>
      <c r="M17" s="72"/>
      <c r="N17" s="72"/>
      <c r="O17" s="72"/>
      <c r="P17" s="31" t="s">
        <v>53</v>
      </c>
      <c r="Q17" s="31" t="s">
        <v>53</v>
      </c>
      <c r="R17" s="31" t="s">
        <v>53</v>
      </c>
      <c r="S17" s="72"/>
      <c r="T17" s="72"/>
    </row>
    <row r="18" spans="1:20" ht="11.25" customHeight="1" thickBot="1" x14ac:dyDescent="0.3">
      <c r="A18" s="72"/>
      <c r="B18" s="1"/>
      <c r="C18" s="120" t="s">
        <v>72</v>
      </c>
      <c r="D18" s="121">
        <f t="shared" si="0"/>
        <v>2</v>
      </c>
      <c r="E18" s="122">
        <f>P11</f>
        <v>16</v>
      </c>
      <c r="F18" s="123">
        <f t="shared" si="1"/>
        <v>32</v>
      </c>
      <c r="G18" s="91" t="s">
        <v>51</v>
      </c>
      <c r="H18" s="92">
        <f>D18</f>
        <v>2</v>
      </c>
      <c r="I18" s="124">
        <f>L19-8</f>
        <v>2</v>
      </c>
      <c r="J18" s="125">
        <f>L19-8</f>
        <v>2</v>
      </c>
      <c r="K18" s="126">
        <f>L19-I18-J18</f>
        <v>6</v>
      </c>
      <c r="L18" s="127">
        <f>J18+K18</f>
        <v>8</v>
      </c>
      <c r="M18" s="72"/>
      <c r="N18" s="72"/>
      <c r="O18" s="72"/>
      <c r="P18" s="32">
        <f>ROUNDDOWN(P16,0.01)</f>
        <v>15</v>
      </c>
      <c r="Q18" s="39">
        <f>ROUNDDOWN(Q16,0.01)</f>
        <v>12</v>
      </c>
      <c r="R18" s="39">
        <f>ROUNDDOWN(R16,0.01)</f>
        <v>14</v>
      </c>
      <c r="S18" s="72"/>
      <c r="T18" s="72"/>
    </row>
    <row r="19" spans="1:20" ht="11.25" customHeight="1" thickBot="1" x14ac:dyDescent="0.3">
      <c r="A19" s="72"/>
      <c r="B19" s="1"/>
      <c r="C19" s="108" t="s">
        <v>54</v>
      </c>
      <c r="D19" s="109">
        <f t="shared" si="0"/>
        <v>10</v>
      </c>
      <c r="E19" s="110">
        <f>P11</f>
        <v>16</v>
      </c>
      <c r="F19" s="111">
        <f t="shared" si="1"/>
        <v>160</v>
      </c>
      <c r="G19" s="72"/>
      <c r="H19" s="104"/>
      <c r="I19" s="108">
        <f>ROUNDDOWN(L20/2,0)</f>
        <v>10</v>
      </c>
      <c r="J19" s="117">
        <f>ROUNDDOWN(L20/2,0)</f>
        <v>10</v>
      </c>
      <c r="K19" s="126">
        <f>L20-I19-J19</f>
        <v>0</v>
      </c>
      <c r="L19" s="127">
        <f>J19+K19</f>
        <v>10</v>
      </c>
      <c r="M19" s="72"/>
      <c r="N19" s="72"/>
      <c r="P19" s="31" t="s">
        <v>56</v>
      </c>
      <c r="Q19" s="31" t="s">
        <v>57</v>
      </c>
      <c r="R19" s="31" t="s">
        <v>0</v>
      </c>
      <c r="S19" s="72"/>
    </row>
    <row r="20" spans="1:20" ht="11.25" customHeight="1" thickBot="1" x14ac:dyDescent="0.3">
      <c r="A20" s="72"/>
      <c r="B20" s="1"/>
      <c r="C20" s="108" t="s">
        <v>55</v>
      </c>
      <c r="D20" s="109">
        <f t="shared" si="0"/>
        <v>20</v>
      </c>
      <c r="E20" s="110">
        <v>0</v>
      </c>
      <c r="F20" s="111">
        <f t="shared" si="1"/>
        <v>0</v>
      </c>
      <c r="G20" s="72"/>
      <c r="H20" s="104"/>
      <c r="I20" s="128">
        <f>ROUNDDOWN(C9/2,0)</f>
        <v>20</v>
      </c>
      <c r="J20" s="129">
        <f>ROUNDDOWN(C9/2,0)</f>
        <v>20</v>
      </c>
      <c r="K20" s="130">
        <f>C9-I20-J20</f>
        <v>0</v>
      </c>
      <c r="L20" s="131">
        <f>J20+K20</f>
        <v>20</v>
      </c>
      <c r="M20" s="72"/>
      <c r="N20" s="72"/>
      <c r="P20" s="32">
        <f>IF(P16-P18&gt;0.49,ROUNDUP(P16,0.01),ROUNDDOWN(P16,-0.01))</f>
        <v>16</v>
      </c>
      <c r="Q20" s="32">
        <f>Q11</f>
        <v>12.5</v>
      </c>
      <c r="R20" s="32" t="s">
        <v>0</v>
      </c>
      <c r="S20" s="72"/>
    </row>
    <row r="21" spans="1:20" ht="11.25" customHeight="1" thickBot="1" x14ac:dyDescent="0.3">
      <c r="A21" s="72"/>
      <c r="B21" s="1"/>
      <c r="C21" s="132" t="s">
        <v>33</v>
      </c>
      <c r="D21" s="132">
        <f>SUM(D15:D19)</f>
        <v>19</v>
      </c>
      <c r="E21" s="133">
        <f>SUM(E15:E19)</f>
        <v>80</v>
      </c>
      <c r="F21" s="133">
        <f>SUM(F15:F20)</f>
        <v>304</v>
      </c>
      <c r="G21" s="10"/>
      <c r="H21" s="35"/>
      <c r="I21" s="35"/>
      <c r="J21" s="71"/>
      <c r="K21" s="71"/>
      <c r="L21" s="71"/>
      <c r="M21" s="71"/>
      <c r="N21" s="71"/>
      <c r="P21" s="31" t="s">
        <v>58</v>
      </c>
      <c r="Q21" s="31" t="s">
        <v>59</v>
      </c>
      <c r="R21" s="31" t="s">
        <v>60</v>
      </c>
      <c r="S21" s="72"/>
    </row>
    <row r="22" spans="1:20" ht="11.25" customHeight="1" thickBot="1" x14ac:dyDescent="0.3">
      <c r="A22" s="72"/>
      <c r="B22" s="1"/>
      <c r="C22" s="72"/>
      <c r="D22" s="72"/>
      <c r="E22" s="72"/>
      <c r="F22" s="72"/>
      <c r="G22" s="72"/>
      <c r="H22" s="104"/>
      <c r="I22" s="104"/>
      <c r="J22" s="104"/>
      <c r="K22" s="104"/>
      <c r="L22" s="104"/>
      <c r="M22" s="71"/>
      <c r="N22" s="72"/>
      <c r="O22" s="72"/>
      <c r="P22" s="39">
        <f>P8-F21</f>
        <v>-4</v>
      </c>
      <c r="Q22" s="39">
        <f>Q8-F33</f>
        <v>2.5</v>
      </c>
      <c r="R22" s="39">
        <f>R8-R14</f>
        <v>14</v>
      </c>
      <c r="S22" s="72"/>
      <c r="T22" s="72"/>
    </row>
    <row r="23" spans="1:20" ht="11.25" customHeight="1" thickBot="1" x14ac:dyDescent="0.3">
      <c r="A23" s="72"/>
      <c r="B23" s="1"/>
      <c r="C23" s="73" t="s">
        <v>61</v>
      </c>
      <c r="D23" s="175" t="s">
        <v>62</v>
      </c>
      <c r="E23" s="176"/>
      <c r="F23" s="177"/>
      <c r="G23" s="104" t="s">
        <v>0</v>
      </c>
      <c r="H23" s="104"/>
      <c r="I23" s="104"/>
      <c r="J23" s="104"/>
      <c r="K23" s="104"/>
      <c r="L23" s="104"/>
      <c r="M23" s="72"/>
      <c r="N23" s="72"/>
      <c r="O23" s="72"/>
      <c r="P23" s="163" t="s">
        <v>64</v>
      </c>
      <c r="Q23" s="164"/>
      <c r="R23" s="165"/>
      <c r="S23" s="72"/>
    </row>
    <row r="24" spans="1:20" ht="11.25" customHeight="1" thickBot="1" x14ac:dyDescent="0.3">
      <c r="A24" s="72"/>
      <c r="B24" s="1" t="s">
        <v>63</v>
      </c>
      <c r="C24" s="28" t="s">
        <v>30</v>
      </c>
      <c r="D24" s="28" t="s">
        <v>31</v>
      </c>
      <c r="E24" s="29" t="s">
        <v>32</v>
      </c>
      <c r="F24" s="27" t="s">
        <v>33</v>
      </c>
      <c r="G24" s="105" t="s">
        <v>0</v>
      </c>
      <c r="H24" s="30" t="s">
        <v>0</v>
      </c>
      <c r="I24" s="191" t="s">
        <v>34</v>
      </c>
      <c r="J24" s="192"/>
      <c r="K24" s="192"/>
      <c r="L24" s="193"/>
      <c r="M24" s="72"/>
      <c r="N24" s="72"/>
      <c r="O24" s="72"/>
      <c r="P24" s="72"/>
      <c r="Q24" s="74">
        <f>SUM(P22:R22)</f>
        <v>12.5</v>
      </c>
      <c r="R24" s="75" t="s">
        <v>0</v>
      </c>
      <c r="S24" s="72"/>
    </row>
    <row r="25" spans="1:20" ht="11.25" customHeight="1" thickBot="1" x14ac:dyDescent="0.3">
      <c r="A25" s="72"/>
      <c r="B25" s="1"/>
      <c r="C25" s="34" t="s">
        <v>35</v>
      </c>
      <c r="D25" s="34" t="s">
        <v>36</v>
      </c>
      <c r="E25" s="33" t="s">
        <v>37</v>
      </c>
      <c r="F25" s="107" t="s">
        <v>71</v>
      </c>
      <c r="G25" s="104"/>
      <c r="H25" s="35" t="s">
        <v>0</v>
      </c>
      <c r="I25" s="187" t="s">
        <v>38</v>
      </c>
      <c r="J25" s="188"/>
      <c r="K25" s="43" t="s">
        <v>39</v>
      </c>
      <c r="L25" s="43" t="s">
        <v>40</v>
      </c>
      <c r="M25" s="72"/>
      <c r="N25" s="72"/>
      <c r="O25" s="72"/>
      <c r="P25" s="173" t="s">
        <v>65</v>
      </c>
      <c r="Q25" s="185"/>
      <c r="R25" s="186"/>
      <c r="S25" s="72"/>
    </row>
    <row r="26" spans="1:20" ht="11.25" customHeight="1" thickBot="1" x14ac:dyDescent="0.3">
      <c r="A26" s="72"/>
      <c r="B26" s="1"/>
      <c r="C26" s="38"/>
      <c r="D26" s="34" t="s">
        <v>42</v>
      </c>
      <c r="E26" s="37" t="s">
        <v>43</v>
      </c>
      <c r="F26" s="37" t="s">
        <v>25</v>
      </c>
      <c r="G26" s="104"/>
      <c r="H26" s="30"/>
      <c r="I26" s="194" t="s">
        <v>45</v>
      </c>
      <c r="J26" s="195"/>
      <c r="K26" s="134"/>
      <c r="L26" s="134" t="s">
        <v>46</v>
      </c>
      <c r="M26" s="72"/>
      <c r="N26" s="72"/>
      <c r="O26" s="72"/>
      <c r="Q26" s="32">
        <f>SUM(P14:R14)</f>
        <v>587.5</v>
      </c>
      <c r="S26" s="72"/>
    </row>
    <row r="27" spans="1:20" ht="11.25" customHeight="1" thickBot="1" x14ac:dyDescent="0.3">
      <c r="A27" s="72"/>
      <c r="B27" s="1"/>
      <c r="C27" s="113" t="s">
        <v>47</v>
      </c>
      <c r="D27" s="135">
        <f t="shared" ref="D27:D32" si="2">I27</f>
        <v>1</v>
      </c>
      <c r="E27" s="136">
        <f>Q11</f>
        <v>12.5</v>
      </c>
      <c r="F27" s="137">
        <f t="shared" ref="F27:F32" si="3">E27*D27</f>
        <v>12.5</v>
      </c>
      <c r="G27" s="112"/>
      <c r="H27" s="104"/>
      <c r="I27" s="113">
        <v>1</v>
      </c>
      <c r="J27" s="114">
        <v>1</v>
      </c>
      <c r="K27" s="115">
        <v>0</v>
      </c>
      <c r="L27" s="116">
        <v>1</v>
      </c>
      <c r="M27" s="72"/>
      <c r="N27" s="72"/>
      <c r="O27" s="72"/>
      <c r="S27" s="72"/>
    </row>
    <row r="28" spans="1:20" ht="11.25" customHeight="1" thickBot="1" x14ac:dyDescent="0.3">
      <c r="A28" s="72"/>
      <c r="B28" s="1"/>
      <c r="C28" s="108" t="s">
        <v>50</v>
      </c>
      <c r="D28" s="138">
        <f t="shared" si="2"/>
        <v>2</v>
      </c>
      <c r="E28" s="110">
        <f>Q11</f>
        <v>12.5</v>
      </c>
      <c r="F28" s="137">
        <f t="shared" si="3"/>
        <v>25</v>
      </c>
      <c r="G28" s="112"/>
      <c r="H28" s="162" t="s">
        <v>48</v>
      </c>
      <c r="I28" s="108">
        <v>2</v>
      </c>
      <c r="J28" s="117">
        <v>2</v>
      </c>
      <c r="K28" s="118">
        <v>0</v>
      </c>
      <c r="L28" s="119">
        <v>2</v>
      </c>
      <c r="M28" s="72"/>
      <c r="N28" s="72"/>
      <c r="O28" s="72"/>
      <c r="S28" s="72"/>
    </row>
    <row r="29" spans="1:20" ht="11.25" customHeight="1" thickBot="1" x14ac:dyDescent="0.3">
      <c r="A29" s="72"/>
      <c r="B29" s="1"/>
      <c r="C29" s="108" t="s">
        <v>66</v>
      </c>
      <c r="D29" s="138">
        <f t="shared" si="2"/>
        <v>4</v>
      </c>
      <c r="E29" s="139">
        <f>Q11</f>
        <v>12.5</v>
      </c>
      <c r="F29" s="42">
        <f t="shared" si="3"/>
        <v>50</v>
      </c>
      <c r="G29" s="112"/>
      <c r="H29" s="88" t="s">
        <v>51</v>
      </c>
      <c r="I29" s="108">
        <v>4</v>
      </c>
      <c r="J29" s="117">
        <v>4</v>
      </c>
      <c r="K29" s="118">
        <v>0</v>
      </c>
      <c r="L29" s="119">
        <v>4</v>
      </c>
      <c r="M29" s="72"/>
      <c r="N29" s="72"/>
      <c r="O29" s="72"/>
      <c r="P29" s="72"/>
      <c r="Q29" s="72" t="s">
        <v>0</v>
      </c>
      <c r="R29" s="72" t="s">
        <v>0</v>
      </c>
      <c r="S29" s="72"/>
    </row>
    <row r="30" spans="1:20" ht="11.25" customHeight="1" thickBot="1" x14ac:dyDescent="0.3">
      <c r="A30" s="72"/>
      <c r="B30" s="1"/>
      <c r="C30" s="120" t="s">
        <v>72</v>
      </c>
      <c r="D30" s="140">
        <f t="shared" si="2"/>
        <v>2</v>
      </c>
      <c r="E30" s="122">
        <f>Q11</f>
        <v>12.5</v>
      </c>
      <c r="F30" s="141">
        <f t="shared" si="3"/>
        <v>25</v>
      </c>
      <c r="G30" s="91" t="s">
        <v>51</v>
      </c>
      <c r="H30" s="92">
        <f>D30</f>
        <v>2</v>
      </c>
      <c r="I30" s="124">
        <f>L31-8</f>
        <v>2</v>
      </c>
      <c r="J30" s="125">
        <f>L31-8</f>
        <v>2</v>
      </c>
      <c r="K30" s="126">
        <f>L31-I30-J30</f>
        <v>6</v>
      </c>
      <c r="L30" s="127">
        <f>J30+K30</f>
        <v>8</v>
      </c>
      <c r="M30" s="72"/>
      <c r="N30" s="72"/>
      <c r="O30" s="72"/>
      <c r="P30" s="72"/>
      <c r="Q30" s="72"/>
      <c r="R30" s="72"/>
      <c r="S30" s="72"/>
    </row>
    <row r="31" spans="1:20" ht="11.25" customHeight="1" thickBot="1" x14ac:dyDescent="0.3">
      <c r="A31" s="72"/>
      <c r="B31" s="142" t="s">
        <v>0</v>
      </c>
      <c r="C31" s="108" t="s">
        <v>54</v>
      </c>
      <c r="D31" s="138">
        <f t="shared" si="2"/>
        <v>10</v>
      </c>
      <c r="E31" s="143">
        <f>Q11</f>
        <v>12.5</v>
      </c>
      <c r="F31" s="137">
        <f t="shared" si="3"/>
        <v>125</v>
      </c>
      <c r="G31" s="72"/>
      <c r="H31" s="104"/>
      <c r="I31" s="108">
        <f>ROUNDDOWN((L32+J19)/2,0)</f>
        <v>10</v>
      </c>
      <c r="J31" s="108">
        <f>ROUNDDOWN((L32+J19)/2,0)</f>
        <v>10</v>
      </c>
      <c r="K31" s="126">
        <f>L32-J31</f>
        <v>0</v>
      </c>
      <c r="L31" s="127">
        <f>J31+K31</f>
        <v>10</v>
      </c>
      <c r="M31" s="72"/>
      <c r="N31" s="72"/>
      <c r="O31" s="72"/>
      <c r="P31" s="72"/>
      <c r="Q31" s="72"/>
      <c r="R31" s="72"/>
      <c r="S31" s="72"/>
    </row>
    <row r="32" spans="1:20" ht="11.25" customHeight="1" thickBot="1" x14ac:dyDescent="0.3">
      <c r="A32" s="72"/>
      <c r="B32" s="1"/>
      <c r="C32" s="128" t="s">
        <v>55</v>
      </c>
      <c r="D32" s="144">
        <f t="shared" si="2"/>
        <v>10</v>
      </c>
      <c r="E32" s="145">
        <v>0</v>
      </c>
      <c r="F32" s="137">
        <f t="shared" si="3"/>
        <v>0</v>
      </c>
      <c r="G32" s="85"/>
      <c r="H32" s="72"/>
      <c r="I32" s="128">
        <f>ROUNDDOWN(J20/2,0)</f>
        <v>10</v>
      </c>
      <c r="J32" s="146">
        <f>ROUNDDOWN(J20/2,0)</f>
        <v>10</v>
      </c>
      <c r="K32" s="130">
        <f>J20-I32-J32</f>
        <v>0</v>
      </c>
      <c r="L32" s="131">
        <f>J32+K32</f>
        <v>10</v>
      </c>
      <c r="M32" s="72"/>
      <c r="N32" s="72"/>
      <c r="O32" s="72"/>
      <c r="P32" s="72"/>
      <c r="Q32" s="72"/>
      <c r="R32" s="72"/>
      <c r="S32" s="72"/>
    </row>
    <row r="33" spans="1:20" ht="11.25" customHeight="1" thickBot="1" x14ac:dyDescent="0.3">
      <c r="A33" s="72"/>
      <c r="B33" s="1"/>
      <c r="C33" s="132" t="s">
        <v>33</v>
      </c>
      <c r="D33" s="147">
        <f>SUM(D27:D31)</f>
        <v>19</v>
      </c>
      <c r="E33" s="148">
        <f>SUM(E27:E32)</f>
        <v>62.5</v>
      </c>
      <c r="F33" s="133">
        <f>SUM(F27:F32)</f>
        <v>237.5</v>
      </c>
      <c r="G33" s="85"/>
      <c r="H33" s="35"/>
      <c r="I33" s="104"/>
      <c r="J33" s="71"/>
      <c r="K33" s="71"/>
      <c r="L33" s="71"/>
      <c r="M33" s="71"/>
      <c r="N33" s="71"/>
      <c r="O33" s="72"/>
      <c r="P33" s="72"/>
      <c r="Q33" s="72"/>
      <c r="R33" s="72"/>
      <c r="S33" s="72"/>
    </row>
    <row r="34" spans="1:20" ht="11.25" customHeight="1" thickBot="1" x14ac:dyDescent="0.3">
      <c r="A34" s="72"/>
      <c r="B34" s="1"/>
      <c r="C34" s="72"/>
      <c r="D34" s="149"/>
      <c r="E34" s="149"/>
      <c r="F34" s="149"/>
      <c r="G34" s="85"/>
      <c r="H34" s="35"/>
      <c r="I34" s="104"/>
      <c r="J34" s="104"/>
      <c r="K34" s="104"/>
      <c r="L34" s="104"/>
      <c r="M34" s="71"/>
      <c r="N34" s="72"/>
      <c r="O34" s="72"/>
      <c r="P34" s="72"/>
      <c r="Q34" s="72"/>
      <c r="R34" s="72"/>
      <c r="S34" s="72"/>
      <c r="T34" s="72"/>
    </row>
    <row r="35" spans="1:20" ht="11.25" customHeight="1" thickBot="1" x14ac:dyDescent="0.3">
      <c r="A35" s="72"/>
      <c r="B35" s="1"/>
      <c r="C35" s="73" t="s">
        <v>67</v>
      </c>
      <c r="D35" s="175" t="s">
        <v>68</v>
      </c>
      <c r="E35" s="176"/>
      <c r="F35" s="177"/>
      <c r="G35" s="72"/>
      <c r="H35" s="72"/>
      <c r="I35" s="104"/>
      <c r="J35" s="104"/>
      <c r="K35" s="104"/>
      <c r="L35" s="104"/>
      <c r="M35" s="104"/>
      <c r="N35" s="72"/>
      <c r="O35" s="72"/>
      <c r="P35" s="72"/>
      <c r="Q35" s="72"/>
      <c r="R35" s="72"/>
      <c r="S35" s="72"/>
      <c r="T35" s="72"/>
    </row>
    <row r="36" spans="1:20" ht="11.25" customHeight="1" thickBot="1" x14ac:dyDescent="0.3">
      <c r="A36" s="72"/>
      <c r="B36" s="1" t="s">
        <v>69</v>
      </c>
      <c r="C36" s="28" t="s">
        <v>30</v>
      </c>
      <c r="D36" s="28" t="s">
        <v>31</v>
      </c>
      <c r="E36" s="29" t="s">
        <v>32</v>
      </c>
      <c r="F36" s="27" t="s">
        <v>33</v>
      </c>
      <c r="G36" s="71"/>
      <c r="H36" s="30" t="s">
        <v>0</v>
      </c>
      <c r="I36" s="191" t="s">
        <v>34</v>
      </c>
      <c r="J36" s="192"/>
      <c r="K36" s="192"/>
      <c r="L36" s="193"/>
      <c r="M36" s="72"/>
      <c r="N36" s="72"/>
      <c r="O36" s="72"/>
      <c r="P36" s="72"/>
      <c r="Q36" s="72"/>
      <c r="R36" s="72"/>
      <c r="S36" s="72"/>
    </row>
    <row r="37" spans="1:20" ht="11.25" customHeight="1" x14ac:dyDescent="0.25">
      <c r="A37" s="72"/>
      <c r="B37" s="72"/>
      <c r="C37" s="34" t="s">
        <v>35</v>
      </c>
      <c r="D37" s="107" t="s">
        <v>36</v>
      </c>
      <c r="E37" s="33" t="s">
        <v>37</v>
      </c>
      <c r="F37" s="107" t="s">
        <v>71</v>
      </c>
      <c r="G37" s="104" t="s">
        <v>0</v>
      </c>
      <c r="H37" s="35" t="s">
        <v>0</v>
      </c>
      <c r="I37" s="187" t="s">
        <v>38</v>
      </c>
      <c r="J37" s="188"/>
      <c r="K37" s="43" t="s">
        <v>39</v>
      </c>
      <c r="L37" s="43" t="s">
        <v>40</v>
      </c>
      <c r="M37" s="72"/>
      <c r="N37" s="72"/>
      <c r="O37" s="72"/>
      <c r="P37" s="72"/>
      <c r="Q37" s="72"/>
      <c r="R37" s="72"/>
      <c r="S37" s="72"/>
    </row>
    <row r="38" spans="1:20" ht="11.25" customHeight="1" thickBot="1" x14ac:dyDescent="0.3">
      <c r="A38" s="72"/>
      <c r="B38" s="72"/>
      <c r="C38" s="38"/>
      <c r="D38" s="107" t="s">
        <v>42</v>
      </c>
      <c r="E38" s="37" t="s">
        <v>43</v>
      </c>
      <c r="F38" s="37" t="s">
        <v>25</v>
      </c>
      <c r="G38" s="104"/>
      <c r="H38" s="30"/>
      <c r="I38" s="194" t="s">
        <v>45</v>
      </c>
      <c r="J38" s="195"/>
      <c r="K38" s="134"/>
      <c r="L38" s="134" t="s">
        <v>46</v>
      </c>
      <c r="M38" s="72"/>
      <c r="N38" s="72"/>
      <c r="O38" s="72"/>
      <c r="P38" s="72"/>
      <c r="Q38" s="72"/>
      <c r="R38" s="72"/>
      <c r="S38" s="72"/>
    </row>
    <row r="39" spans="1:20" ht="11.25" customHeight="1" thickBot="1" x14ac:dyDescent="0.3">
      <c r="A39" s="72"/>
      <c r="B39" s="72"/>
      <c r="C39" s="113" t="s">
        <v>47</v>
      </c>
      <c r="D39" s="150">
        <f>I39</f>
        <v>1</v>
      </c>
      <c r="E39" s="151">
        <f>R11</f>
        <v>11.5</v>
      </c>
      <c r="F39" s="137">
        <f>E39*D39</f>
        <v>11.5</v>
      </c>
      <c r="G39" s="112"/>
      <c r="H39" s="162" t="s">
        <v>48</v>
      </c>
      <c r="I39" s="113">
        <v>1</v>
      </c>
      <c r="J39" s="114">
        <v>1</v>
      </c>
      <c r="K39" s="115">
        <v>0</v>
      </c>
      <c r="L39" s="116">
        <v>1</v>
      </c>
      <c r="M39" s="72"/>
      <c r="N39" s="72"/>
      <c r="O39" s="72"/>
      <c r="P39" s="72"/>
      <c r="Q39" s="72"/>
      <c r="R39" s="72"/>
      <c r="S39" s="72"/>
    </row>
    <row r="40" spans="1:20" ht="11.25" customHeight="1" thickBot="1" x14ac:dyDescent="0.3">
      <c r="A40" s="72"/>
      <c r="B40" s="72"/>
      <c r="C40" s="108" t="s">
        <v>50</v>
      </c>
      <c r="D40" s="109">
        <f>I40</f>
        <v>2</v>
      </c>
      <c r="E40" s="152">
        <f>R11</f>
        <v>11.5</v>
      </c>
      <c r="F40" s="137">
        <f>E40*D40</f>
        <v>23</v>
      </c>
      <c r="G40" s="112"/>
      <c r="H40" s="88" t="s">
        <v>51</v>
      </c>
      <c r="I40" s="108">
        <v>2</v>
      </c>
      <c r="J40" s="117">
        <v>2</v>
      </c>
      <c r="K40" s="118">
        <v>0</v>
      </c>
      <c r="L40" s="119">
        <v>2</v>
      </c>
      <c r="M40" s="72"/>
      <c r="N40" s="72"/>
      <c r="O40" s="72"/>
      <c r="P40" s="72"/>
      <c r="Q40" s="72"/>
      <c r="R40" s="72"/>
      <c r="S40" s="72"/>
    </row>
    <row r="41" spans="1:20" ht="11.25" customHeight="1" thickBot="1" x14ac:dyDescent="0.3">
      <c r="A41" s="72"/>
      <c r="B41" s="72"/>
      <c r="C41" s="120" t="s">
        <v>66</v>
      </c>
      <c r="D41" s="121">
        <f>I41</f>
        <v>1</v>
      </c>
      <c r="E41" s="153">
        <f>R11</f>
        <v>11.5</v>
      </c>
      <c r="F41" s="141">
        <f>E41*D41</f>
        <v>11.5</v>
      </c>
      <c r="G41" s="91" t="s">
        <v>51</v>
      </c>
      <c r="H41" s="92">
        <f>D41</f>
        <v>1</v>
      </c>
      <c r="I41" s="124">
        <f>L42-4</f>
        <v>1</v>
      </c>
      <c r="J41" s="125">
        <f>L42-4</f>
        <v>1</v>
      </c>
      <c r="K41" s="126">
        <f>L42-I41-J41</f>
        <v>3</v>
      </c>
      <c r="L41" s="127">
        <f>J41+K41</f>
        <v>4</v>
      </c>
      <c r="M41" s="72"/>
      <c r="N41" s="72"/>
      <c r="O41" s="72"/>
      <c r="P41" s="72"/>
      <c r="Q41" s="72"/>
      <c r="R41" s="72"/>
      <c r="S41" s="72"/>
    </row>
    <row r="42" spans="1:20" ht="11.25" customHeight="1" thickBot="1" x14ac:dyDescent="0.3">
      <c r="A42" s="72"/>
      <c r="B42" s="112" t="s">
        <v>0</v>
      </c>
      <c r="C42" s="128" t="s">
        <v>55</v>
      </c>
      <c r="D42" s="154">
        <f>I42</f>
        <v>5</v>
      </c>
      <c r="E42" s="155">
        <v>0</v>
      </c>
      <c r="F42" s="137">
        <f>E42*D42</f>
        <v>0</v>
      </c>
      <c r="G42" s="72" t="s">
        <v>0</v>
      </c>
      <c r="H42" s="104"/>
      <c r="I42" s="128">
        <f>ROUNDDOWN(J32/2,0)</f>
        <v>5</v>
      </c>
      <c r="J42" s="146">
        <f>ROUNDDOWN(J32/2,0)</f>
        <v>5</v>
      </c>
      <c r="K42" s="130">
        <f>J32-I42-J42</f>
        <v>0</v>
      </c>
      <c r="L42" s="131">
        <f>J42+K42</f>
        <v>5</v>
      </c>
      <c r="M42" s="72"/>
      <c r="N42" s="72"/>
      <c r="O42" s="72"/>
      <c r="P42" s="72"/>
      <c r="Q42" s="72"/>
      <c r="R42" s="72"/>
      <c r="S42" s="72"/>
    </row>
    <row r="43" spans="1:20" ht="11.25" customHeight="1" thickBot="1" x14ac:dyDescent="0.3">
      <c r="A43" s="72"/>
      <c r="B43" s="72"/>
      <c r="C43" s="132" t="s">
        <v>33</v>
      </c>
      <c r="D43" s="147">
        <f>SUM(D39:D41)</f>
        <v>4</v>
      </c>
      <c r="E43" s="148">
        <f>SUM(E39:E42)</f>
        <v>34.5</v>
      </c>
      <c r="F43" s="133">
        <f>SUM(F39:F42)</f>
        <v>46</v>
      </c>
      <c r="G43" s="72"/>
      <c r="H43" s="35"/>
      <c r="I43" s="71"/>
      <c r="J43" s="72"/>
      <c r="K43" s="72"/>
      <c r="L43" s="72"/>
      <c r="M43" s="72"/>
      <c r="N43" s="72"/>
      <c r="O43" s="72"/>
      <c r="P43" s="72"/>
      <c r="Q43" s="72"/>
      <c r="R43" s="72"/>
      <c r="S43" s="72"/>
    </row>
    <row r="44" spans="1:20" ht="11.25" customHeight="1" x14ac:dyDescent="0.25">
      <c r="A44" s="72"/>
      <c r="B44" s="72"/>
      <c r="C44" s="72" t="s">
        <v>0</v>
      </c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</row>
    <row r="45" spans="1:20" x14ac:dyDescent="0.25">
      <c r="A45" s="72"/>
      <c r="B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</row>
    <row r="46" spans="1:20" x14ac:dyDescent="0.25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</row>
    <row r="47" spans="1:20" x14ac:dyDescent="0.25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</row>
    <row r="48" spans="1:20" x14ac:dyDescent="0.25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</row>
    <row r="49" spans="1:20" x14ac:dyDescent="0.25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S49" s="72"/>
    </row>
    <row r="50" spans="1:20" x14ac:dyDescent="0.25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</row>
    <row r="51" spans="1:20" x14ac:dyDescent="0.25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</row>
    <row r="52" spans="1:20" x14ac:dyDescent="0.25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</row>
    <row r="53" spans="1:20" x14ac:dyDescent="0.25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</row>
    <row r="54" spans="1:20" x14ac:dyDescent="0.25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</row>
    <row r="55" spans="1:20" x14ac:dyDescent="0.25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</row>
    <row r="56" spans="1:20" x14ac:dyDescent="0.25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</row>
    <row r="57" spans="1:20" x14ac:dyDescent="0.25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</row>
    <row r="58" spans="1:20" x14ac:dyDescent="0.25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</row>
    <row r="59" spans="1:20" x14ac:dyDescent="0.25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</row>
    <row r="60" spans="1:20" x14ac:dyDescent="0.25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</row>
    <row r="61" spans="1:20" x14ac:dyDescent="0.25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</row>
    <row r="62" spans="1:20" x14ac:dyDescent="0.25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</row>
    <row r="63" spans="1:20" x14ac:dyDescent="0.25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</row>
    <row r="64" spans="1:20" x14ac:dyDescent="0.25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</row>
    <row r="65" spans="1:20" x14ac:dyDescent="0.25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</row>
    <row r="66" spans="1:20" x14ac:dyDescent="0.25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</row>
    <row r="67" spans="1:20" x14ac:dyDescent="0.25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</row>
    <row r="68" spans="1:20" x14ac:dyDescent="0.25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</row>
    <row r="69" spans="1:20" x14ac:dyDescent="0.25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</row>
    <row r="70" spans="1:20" x14ac:dyDescent="0.25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</row>
    <row r="71" spans="1:20" x14ac:dyDescent="0.25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</row>
    <row r="72" spans="1:20" x14ac:dyDescent="0.25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</row>
    <row r="73" spans="1:20" x14ac:dyDescent="0.25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</row>
    <row r="74" spans="1:20" x14ac:dyDescent="0.25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</row>
    <row r="75" spans="1:20" x14ac:dyDescent="0.25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</row>
    <row r="76" spans="1:20" x14ac:dyDescent="0.25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</row>
    <row r="77" spans="1:20" x14ac:dyDescent="0.25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</row>
    <row r="78" spans="1:20" x14ac:dyDescent="0.25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</row>
    <row r="79" spans="1:20" x14ac:dyDescent="0.25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</row>
    <row r="80" spans="1:20" x14ac:dyDescent="0.25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</row>
    <row r="81" spans="1:20" x14ac:dyDescent="0.25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</row>
    <row r="82" spans="1:20" x14ac:dyDescent="0.25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</row>
    <row r="83" spans="1:20" x14ac:dyDescent="0.25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</row>
    <row r="84" spans="1:20" x14ac:dyDescent="0.25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</row>
    <row r="85" spans="1:20" x14ac:dyDescent="0.25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</row>
    <row r="86" spans="1:20" x14ac:dyDescent="0.25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</row>
    <row r="87" spans="1:20" x14ac:dyDescent="0.25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</row>
    <row r="88" spans="1:20" x14ac:dyDescent="0.25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</row>
    <row r="89" spans="1:20" x14ac:dyDescent="0.25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</row>
    <row r="90" spans="1:20" x14ac:dyDescent="0.25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</row>
    <row r="91" spans="1:20" x14ac:dyDescent="0.25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</row>
    <row r="92" spans="1:20" x14ac:dyDescent="0.25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</row>
    <row r="93" spans="1:20" x14ac:dyDescent="0.25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</row>
    <row r="94" spans="1:20" x14ac:dyDescent="0.25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</row>
    <row r="95" spans="1:20" x14ac:dyDescent="0.25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</row>
    <row r="96" spans="1:20" x14ac:dyDescent="0.25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</row>
    <row r="97" spans="1:20" x14ac:dyDescent="0.25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</row>
    <row r="98" spans="1:20" x14ac:dyDescent="0.25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</row>
    <row r="99" spans="1:20" x14ac:dyDescent="0.25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</row>
    <row r="100" spans="1:20" x14ac:dyDescent="0.25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</row>
    <row r="101" spans="1:20" x14ac:dyDescent="0.25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</row>
    <row r="102" spans="1:20" x14ac:dyDescent="0.25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</row>
    <row r="103" spans="1:20" x14ac:dyDescent="0.25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</row>
    <row r="104" spans="1:20" x14ac:dyDescent="0.25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</row>
    <row r="105" spans="1:20" x14ac:dyDescent="0.25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</row>
    <row r="106" spans="1:20" x14ac:dyDescent="0.25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</row>
    <row r="107" spans="1:20" x14ac:dyDescent="0.25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</row>
    <row r="108" spans="1:20" x14ac:dyDescent="0.25">
      <c r="A108" s="72"/>
      <c r="B108" s="72"/>
      <c r="C108" s="72"/>
      <c r="D108" s="72"/>
      <c r="E108" s="72"/>
      <c r="H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</row>
    <row r="109" spans="1:20" x14ac:dyDescent="0.25">
      <c r="A109" s="72"/>
      <c r="B109" s="72"/>
      <c r="L109" s="72"/>
      <c r="M109" s="72"/>
      <c r="N109" s="72"/>
      <c r="O109" s="72"/>
      <c r="P109" s="72"/>
      <c r="Q109" s="72"/>
      <c r="R109" s="72"/>
      <c r="S109" s="72"/>
      <c r="T109" s="72"/>
    </row>
    <row r="110" spans="1:20" x14ac:dyDescent="0.25">
      <c r="M110" s="72"/>
      <c r="P110" s="72"/>
      <c r="Q110" s="72"/>
      <c r="R110" s="72"/>
    </row>
    <row r="111" spans="1:20" x14ac:dyDescent="0.25">
      <c r="P111" s="72"/>
      <c r="Q111" s="72"/>
      <c r="R111" s="72"/>
    </row>
  </sheetData>
  <mergeCells count="18">
    <mergeCell ref="I26:J26"/>
    <mergeCell ref="D35:F35"/>
    <mergeCell ref="I36:L36"/>
    <mergeCell ref="I37:J37"/>
    <mergeCell ref="I38:J38"/>
    <mergeCell ref="I25:J25"/>
    <mergeCell ref="P25:R25"/>
    <mergeCell ref="C3:L3"/>
    <mergeCell ref="O3:S3"/>
    <mergeCell ref="P5:R5"/>
    <mergeCell ref="P6:Q6"/>
    <mergeCell ref="D11:F11"/>
    <mergeCell ref="I12:L12"/>
    <mergeCell ref="I13:J13"/>
    <mergeCell ref="I14:J14"/>
    <mergeCell ref="D23:F23"/>
    <mergeCell ref="P23:R23"/>
    <mergeCell ref="I24:L2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12"/>
  <sheetViews>
    <sheetView workbookViewId="0">
      <selection activeCell="Q11" sqref="Q11"/>
    </sheetView>
  </sheetViews>
  <sheetFormatPr baseColWidth="10" defaultColWidth="8.90625" defaultRowHeight="15" x14ac:dyDescent="0.25"/>
  <cols>
    <col min="1" max="1" width="2" customWidth="1"/>
    <col min="2" max="2" width="3.453125" customWidth="1"/>
    <col min="3" max="3" width="10.1796875" customWidth="1"/>
    <col min="4" max="4" width="8.81640625" customWidth="1"/>
    <col min="5" max="5" width="7.453125" customWidth="1"/>
    <col min="6" max="6" width="7" customWidth="1"/>
    <col min="7" max="7" width="9.453125" customWidth="1"/>
    <col min="9" max="9" width="10.08984375" customWidth="1"/>
    <col min="10" max="11" width="7.81640625" customWidth="1"/>
    <col min="12" max="12" width="8.08984375" customWidth="1"/>
    <col min="13" max="13" width="7.81640625" customWidth="1"/>
    <col min="14" max="14" width="2.08984375" customWidth="1"/>
    <col min="15" max="15" width="10.453125" customWidth="1"/>
    <col min="257" max="257" width="2" customWidth="1"/>
    <col min="258" max="258" width="3.453125" customWidth="1"/>
    <col min="259" max="259" width="10.1796875" customWidth="1"/>
    <col min="260" max="260" width="8.81640625" customWidth="1"/>
    <col min="261" max="261" width="7.453125" customWidth="1"/>
    <col min="262" max="262" width="7" customWidth="1"/>
    <col min="263" max="263" width="9.453125" customWidth="1"/>
    <col min="265" max="265" width="10.08984375" customWidth="1"/>
    <col min="266" max="267" width="7.81640625" customWidth="1"/>
    <col min="268" max="268" width="8.08984375" customWidth="1"/>
    <col min="269" max="269" width="7.81640625" customWidth="1"/>
    <col min="270" max="270" width="2.08984375" customWidth="1"/>
    <col min="271" max="271" width="10.453125" customWidth="1"/>
    <col min="513" max="513" width="2" customWidth="1"/>
    <col min="514" max="514" width="3.453125" customWidth="1"/>
    <col min="515" max="515" width="10.1796875" customWidth="1"/>
    <col min="516" max="516" width="8.81640625" customWidth="1"/>
    <col min="517" max="517" width="7.453125" customWidth="1"/>
    <col min="518" max="518" width="7" customWidth="1"/>
    <col min="519" max="519" width="9.453125" customWidth="1"/>
    <col min="521" max="521" width="10.08984375" customWidth="1"/>
    <col min="522" max="523" width="7.81640625" customWidth="1"/>
    <col min="524" max="524" width="8.08984375" customWidth="1"/>
    <col min="525" max="525" width="7.81640625" customWidth="1"/>
    <col min="526" max="526" width="2.08984375" customWidth="1"/>
    <col min="527" max="527" width="10.453125" customWidth="1"/>
    <col min="769" max="769" width="2" customWidth="1"/>
    <col min="770" max="770" width="3.453125" customWidth="1"/>
    <col min="771" max="771" width="10.1796875" customWidth="1"/>
    <col min="772" max="772" width="8.81640625" customWidth="1"/>
    <col min="773" max="773" width="7.453125" customWidth="1"/>
    <col min="774" max="774" width="7" customWidth="1"/>
    <col min="775" max="775" width="9.453125" customWidth="1"/>
    <col min="777" max="777" width="10.08984375" customWidth="1"/>
    <col min="778" max="779" width="7.81640625" customWidth="1"/>
    <col min="780" max="780" width="8.08984375" customWidth="1"/>
    <col min="781" max="781" width="7.81640625" customWidth="1"/>
    <col min="782" max="782" width="2.08984375" customWidth="1"/>
    <col min="783" max="783" width="10.453125" customWidth="1"/>
    <col min="1025" max="1025" width="2" customWidth="1"/>
    <col min="1026" max="1026" width="3.453125" customWidth="1"/>
    <col min="1027" max="1027" width="10.1796875" customWidth="1"/>
    <col min="1028" max="1028" width="8.81640625" customWidth="1"/>
    <col min="1029" max="1029" width="7.453125" customWidth="1"/>
    <col min="1030" max="1030" width="7" customWidth="1"/>
    <col min="1031" max="1031" width="9.453125" customWidth="1"/>
    <col min="1033" max="1033" width="10.08984375" customWidth="1"/>
    <col min="1034" max="1035" width="7.81640625" customWidth="1"/>
    <col min="1036" max="1036" width="8.08984375" customWidth="1"/>
    <col min="1037" max="1037" width="7.81640625" customWidth="1"/>
    <col min="1038" max="1038" width="2.08984375" customWidth="1"/>
    <col min="1039" max="1039" width="10.453125" customWidth="1"/>
    <col min="1281" max="1281" width="2" customWidth="1"/>
    <col min="1282" max="1282" width="3.453125" customWidth="1"/>
    <col min="1283" max="1283" width="10.1796875" customWidth="1"/>
    <col min="1284" max="1284" width="8.81640625" customWidth="1"/>
    <col min="1285" max="1285" width="7.453125" customWidth="1"/>
    <col min="1286" max="1286" width="7" customWidth="1"/>
    <col min="1287" max="1287" width="9.453125" customWidth="1"/>
    <col min="1289" max="1289" width="10.08984375" customWidth="1"/>
    <col min="1290" max="1291" width="7.81640625" customWidth="1"/>
    <col min="1292" max="1292" width="8.08984375" customWidth="1"/>
    <col min="1293" max="1293" width="7.81640625" customWidth="1"/>
    <col min="1294" max="1294" width="2.08984375" customWidth="1"/>
    <col min="1295" max="1295" width="10.453125" customWidth="1"/>
    <col min="1537" max="1537" width="2" customWidth="1"/>
    <col min="1538" max="1538" width="3.453125" customWidth="1"/>
    <col min="1539" max="1539" width="10.1796875" customWidth="1"/>
    <col min="1540" max="1540" width="8.81640625" customWidth="1"/>
    <col min="1541" max="1541" width="7.453125" customWidth="1"/>
    <col min="1542" max="1542" width="7" customWidth="1"/>
    <col min="1543" max="1543" width="9.453125" customWidth="1"/>
    <col min="1545" max="1545" width="10.08984375" customWidth="1"/>
    <col min="1546" max="1547" width="7.81640625" customWidth="1"/>
    <col min="1548" max="1548" width="8.08984375" customWidth="1"/>
    <col min="1549" max="1549" width="7.81640625" customWidth="1"/>
    <col min="1550" max="1550" width="2.08984375" customWidth="1"/>
    <col min="1551" max="1551" width="10.453125" customWidth="1"/>
    <col min="1793" max="1793" width="2" customWidth="1"/>
    <col min="1794" max="1794" width="3.453125" customWidth="1"/>
    <col min="1795" max="1795" width="10.1796875" customWidth="1"/>
    <col min="1796" max="1796" width="8.81640625" customWidth="1"/>
    <col min="1797" max="1797" width="7.453125" customWidth="1"/>
    <col min="1798" max="1798" width="7" customWidth="1"/>
    <col min="1799" max="1799" width="9.453125" customWidth="1"/>
    <col min="1801" max="1801" width="10.08984375" customWidth="1"/>
    <col min="1802" max="1803" width="7.81640625" customWidth="1"/>
    <col min="1804" max="1804" width="8.08984375" customWidth="1"/>
    <col min="1805" max="1805" width="7.81640625" customWidth="1"/>
    <col min="1806" max="1806" width="2.08984375" customWidth="1"/>
    <col min="1807" max="1807" width="10.453125" customWidth="1"/>
    <col min="2049" max="2049" width="2" customWidth="1"/>
    <col min="2050" max="2050" width="3.453125" customWidth="1"/>
    <col min="2051" max="2051" width="10.1796875" customWidth="1"/>
    <col min="2052" max="2052" width="8.81640625" customWidth="1"/>
    <col min="2053" max="2053" width="7.453125" customWidth="1"/>
    <col min="2054" max="2054" width="7" customWidth="1"/>
    <col min="2055" max="2055" width="9.453125" customWidth="1"/>
    <col min="2057" max="2057" width="10.08984375" customWidth="1"/>
    <col min="2058" max="2059" width="7.81640625" customWidth="1"/>
    <col min="2060" max="2060" width="8.08984375" customWidth="1"/>
    <col min="2061" max="2061" width="7.81640625" customWidth="1"/>
    <col min="2062" max="2062" width="2.08984375" customWidth="1"/>
    <col min="2063" max="2063" width="10.453125" customWidth="1"/>
    <col min="2305" max="2305" width="2" customWidth="1"/>
    <col min="2306" max="2306" width="3.453125" customWidth="1"/>
    <col min="2307" max="2307" width="10.1796875" customWidth="1"/>
    <col min="2308" max="2308" width="8.81640625" customWidth="1"/>
    <col min="2309" max="2309" width="7.453125" customWidth="1"/>
    <col min="2310" max="2310" width="7" customWidth="1"/>
    <col min="2311" max="2311" width="9.453125" customWidth="1"/>
    <col min="2313" max="2313" width="10.08984375" customWidth="1"/>
    <col min="2314" max="2315" width="7.81640625" customWidth="1"/>
    <col min="2316" max="2316" width="8.08984375" customWidth="1"/>
    <col min="2317" max="2317" width="7.81640625" customWidth="1"/>
    <col min="2318" max="2318" width="2.08984375" customWidth="1"/>
    <col min="2319" max="2319" width="10.453125" customWidth="1"/>
    <col min="2561" max="2561" width="2" customWidth="1"/>
    <col min="2562" max="2562" width="3.453125" customWidth="1"/>
    <col min="2563" max="2563" width="10.1796875" customWidth="1"/>
    <col min="2564" max="2564" width="8.81640625" customWidth="1"/>
    <col min="2565" max="2565" width="7.453125" customWidth="1"/>
    <col min="2566" max="2566" width="7" customWidth="1"/>
    <col min="2567" max="2567" width="9.453125" customWidth="1"/>
    <col min="2569" max="2569" width="10.08984375" customWidth="1"/>
    <col min="2570" max="2571" width="7.81640625" customWidth="1"/>
    <col min="2572" max="2572" width="8.08984375" customWidth="1"/>
    <col min="2573" max="2573" width="7.81640625" customWidth="1"/>
    <col min="2574" max="2574" width="2.08984375" customWidth="1"/>
    <col min="2575" max="2575" width="10.453125" customWidth="1"/>
    <col min="2817" max="2817" width="2" customWidth="1"/>
    <col min="2818" max="2818" width="3.453125" customWidth="1"/>
    <col min="2819" max="2819" width="10.1796875" customWidth="1"/>
    <col min="2820" max="2820" width="8.81640625" customWidth="1"/>
    <col min="2821" max="2821" width="7.453125" customWidth="1"/>
    <col min="2822" max="2822" width="7" customWidth="1"/>
    <col min="2823" max="2823" width="9.453125" customWidth="1"/>
    <col min="2825" max="2825" width="10.08984375" customWidth="1"/>
    <col min="2826" max="2827" width="7.81640625" customWidth="1"/>
    <col min="2828" max="2828" width="8.08984375" customWidth="1"/>
    <col min="2829" max="2829" width="7.81640625" customWidth="1"/>
    <col min="2830" max="2830" width="2.08984375" customWidth="1"/>
    <col min="2831" max="2831" width="10.453125" customWidth="1"/>
    <col min="3073" max="3073" width="2" customWidth="1"/>
    <col min="3074" max="3074" width="3.453125" customWidth="1"/>
    <col min="3075" max="3075" width="10.1796875" customWidth="1"/>
    <col min="3076" max="3076" width="8.81640625" customWidth="1"/>
    <col min="3077" max="3077" width="7.453125" customWidth="1"/>
    <col min="3078" max="3078" width="7" customWidth="1"/>
    <col min="3079" max="3079" width="9.453125" customWidth="1"/>
    <col min="3081" max="3081" width="10.08984375" customWidth="1"/>
    <col min="3082" max="3083" width="7.81640625" customWidth="1"/>
    <col min="3084" max="3084" width="8.08984375" customWidth="1"/>
    <col min="3085" max="3085" width="7.81640625" customWidth="1"/>
    <col min="3086" max="3086" width="2.08984375" customWidth="1"/>
    <col min="3087" max="3087" width="10.453125" customWidth="1"/>
    <col min="3329" max="3329" width="2" customWidth="1"/>
    <col min="3330" max="3330" width="3.453125" customWidth="1"/>
    <col min="3331" max="3331" width="10.1796875" customWidth="1"/>
    <col min="3332" max="3332" width="8.81640625" customWidth="1"/>
    <col min="3333" max="3333" width="7.453125" customWidth="1"/>
    <col min="3334" max="3334" width="7" customWidth="1"/>
    <col min="3335" max="3335" width="9.453125" customWidth="1"/>
    <col min="3337" max="3337" width="10.08984375" customWidth="1"/>
    <col min="3338" max="3339" width="7.81640625" customWidth="1"/>
    <col min="3340" max="3340" width="8.08984375" customWidth="1"/>
    <col min="3341" max="3341" width="7.81640625" customWidth="1"/>
    <col min="3342" max="3342" width="2.08984375" customWidth="1"/>
    <col min="3343" max="3343" width="10.453125" customWidth="1"/>
    <col min="3585" max="3585" width="2" customWidth="1"/>
    <col min="3586" max="3586" width="3.453125" customWidth="1"/>
    <col min="3587" max="3587" width="10.1796875" customWidth="1"/>
    <col min="3588" max="3588" width="8.81640625" customWidth="1"/>
    <col min="3589" max="3589" width="7.453125" customWidth="1"/>
    <col min="3590" max="3590" width="7" customWidth="1"/>
    <col min="3591" max="3591" width="9.453125" customWidth="1"/>
    <col min="3593" max="3593" width="10.08984375" customWidth="1"/>
    <col min="3594" max="3595" width="7.81640625" customWidth="1"/>
    <col min="3596" max="3596" width="8.08984375" customWidth="1"/>
    <col min="3597" max="3597" width="7.81640625" customWidth="1"/>
    <col min="3598" max="3598" width="2.08984375" customWidth="1"/>
    <col min="3599" max="3599" width="10.453125" customWidth="1"/>
    <col min="3841" max="3841" width="2" customWidth="1"/>
    <col min="3842" max="3842" width="3.453125" customWidth="1"/>
    <col min="3843" max="3843" width="10.1796875" customWidth="1"/>
    <col min="3844" max="3844" width="8.81640625" customWidth="1"/>
    <col min="3845" max="3845" width="7.453125" customWidth="1"/>
    <col min="3846" max="3846" width="7" customWidth="1"/>
    <col min="3847" max="3847" width="9.453125" customWidth="1"/>
    <col min="3849" max="3849" width="10.08984375" customWidth="1"/>
    <col min="3850" max="3851" width="7.81640625" customWidth="1"/>
    <col min="3852" max="3852" width="8.08984375" customWidth="1"/>
    <col min="3853" max="3853" width="7.81640625" customWidth="1"/>
    <col min="3854" max="3854" width="2.08984375" customWidth="1"/>
    <col min="3855" max="3855" width="10.453125" customWidth="1"/>
    <col min="4097" max="4097" width="2" customWidth="1"/>
    <col min="4098" max="4098" width="3.453125" customWidth="1"/>
    <col min="4099" max="4099" width="10.1796875" customWidth="1"/>
    <col min="4100" max="4100" width="8.81640625" customWidth="1"/>
    <col min="4101" max="4101" width="7.453125" customWidth="1"/>
    <col min="4102" max="4102" width="7" customWidth="1"/>
    <col min="4103" max="4103" width="9.453125" customWidth="1"/>
    <col min="4105" max="4105" width="10.08984375" customWidth="1"/>
    <col min="4106" max="4107" width="7.81640625" customWidth="1"/>
    <col min="4108" max="4108" width="8.08984375" customWidth="1"/>
    <col min="4109" max="4109" width="7.81640625" customWidth="1"/>
    <col min="4110" max="4110" width="2.08984375" customWidth="1"/>
    <col min="4111" max="4111" width="10.453125" customWidth="1"/>
    <col min="4353" max="4353" width="2" customWidth="1"/>
    <col min="4354" max="4354" width="3.453125" customWidth="1"/>
    <col min="4355" max="4355" width="10.1796875" customWidth="1"/>
    <col min="4356" max="4356" width="8.81640625" customWidth="1"/>
    <col min="4357" max="4357" width="7.453125" customWidth="1"/>
    <col min="4358" max="4358" width="7" customWidth="1"/>
    <col min="4359" max="4359" width="9.453125" customWidth="1"/>
    <col min="4361" max="4361" width="10.08984375" customWidth="1"/>
    <col min="4362" max="4363" width="7.81640625" customWidth="1"/>
    <col min="4364" max="4364" width="8.08984375" customWidth="1"/>
    <col min="4365" max="4365" width="7.81640625" customWidth="1"/>
    <col min="4366" max="4366" width="2.08984375" customWidth="1"/>
    <col min="4367" max="4367" width="10.453125" customWidth="1"/>
    <col min="4609" max="4609" width="2" customWidth="1"/>
    <col min="4610" max="4610" width="3.453125" customWidth="1"/>
    <col min="4611" max="4611" width="10.1796875" customWidth="1"/>
    <col min="4612" max="4612" width="8.81640625" customWidth="1"/>
    <col min="4613" max="4613" width="7.453125" customWidth="1"/>
    <col min="4614" max="4614" width="7" customWidth="1"/>
    <col min="4615" max="4615" width="9.453125" customWidth="1"/>
    <col min="4617" max="4617" width="10.08984375" customWidth="1"/>
    <col min="4618" max="4619" width="7.81640625" customWidth="1"/>
    <col min="4620" max="4620" width="8.08984375" customWidth="1"/>
    <col min="4621" max="4621" width="7.81640625" customWidth="1"/>
    <col min="4622" max="4622" width="2.08984375" customWidth="1"/>
    <col min="4623" max="4623" width="10.453125" customWidth="1"/>
    <col min="4865" max="4865" width="2" customWidth="1"/>
    <col min="4866" max="4866" width="3.453125" customWidth="1"/>
    <col min="4867" max="4867" width="10.1796875" customWidth="1"/>
    <col min="4868" max="4868" width="8.81640625" customWidth="1"/>
    <col min="4869" max="4869" width="7.453125" customWidth="1"/>
    <col min="4870" max="4870" width="7" customWidth="1"/>
    <col min="4871" max="4871" width="9.453125" customWidth="1"/>
    <col min="4873" max="4873" width="10.08984375" customWidth="1"/>
    <col min="4874" max="4875" width="7.81640625" customWidth="1"/>
    <col min="4876" max="4876" width="8.08984375" customWidth="1"/>
    <col min="4877" max="4877" width="7.81640625" customWidth="1"/>
    <col min="4878" max="4878" width="2.08984375" customWidth="1"/>
    <col min="4879" max="4879" width="10.453125" customWidth="1"/>
    <col min="5121" max="5121" width="2" customWidth="1"/>
    <col min="5122" max="5122" width="3.453125" customWidth="1"/>
    <col min="5123" max="5123" width="10.1796875" customWidth="1"/>
    <col min="5124" max="5124" width="8.81640625" customWidth="1"/>
    <col min="5125" max="5125" width="7.453125" customWidth="1"/>
    <col min="5126" max="5126" width="7" customWidth="1"/>
    <col min="5127" max="5127" width="9.453125" customWidth="1"/>
    <col min="5129" max="5129" width="10.08984375" customWidth="1"/>
    <col min="5130" max="5131" width="7.81640625" customWidth="1"/>
    <col min="5132" max="5132" width="8.08984375" customWidth="1"/>
    <col min="5133" max="5133" width="7.81640625" customWidth="1"/>
    <col min="5134" max="5134" width="2.08984375" customWidth="1"/>
    <col min="5135" max="5135" width="10.453125" customWidth="1"/>
    <col min="5377" max="5377" width="2" customWidth="1"/>
    <col min="5378" max="5378" width="3.453125" customWidth="1"/>
    <col min="5379" max="5379" width="10.1796875" customWidth="1"/>
    <col min="5380" max="5380" width="8.81640625" customWidth="1"/>
    <col min="5381" max="5381" width="7.453125" customWidth="1"/>
    <col min="5382" max="5382" width="7" customWidth="1"/>
    <col min="5383" max="5383" width="9.453125" customWidth="1"/>
    <col min="5385" max="5385" width="10.08984375" customWidth="1"/>
    <col min="5386" max="5387" width="7.81640625" customWidth="1"/>
    <col min="5388" max="5388" width="8.08984375" customWidth="1"/>
    <col min="5389" max="5389" width="7.81640625" customWidth="1"/>
    <col min="5390" max="5390" width="2.08984375" customWidth="1"/>
    <col min="5391" max="5391" width="10.453125" customWidth="1"/>
    <col min="5633" max="5633" width="2" customWidth="1"/>
    <col min="5634" max="5634" width="3.453125" customWidth="1"/>
    <col min="5635" max="5635" width="10.1796875" customWidth="1"/>
    <col min="5636" max="5636" width="8.81640625" customWidth="1"/>
    <col min="5637" max="5637" width="7.453125" customWidth="1"/>
    <col min="5638" max="5638" width="7" customWidth="1"/>
    <col min="5639" max="5639" width="9.453125" customWidth="1"/>
    <col min="5641" max="5641" width="10.08984375" customWidth="1"/>
    <col min="5642" max="5643" width="7.81640625" customWidth="1"/>
    <col min="5644" max="5644" width="8.08984375" customWidth="1"/>
    <col min="5645" max="5645" width="7.81640625" customWidth="1"/>
    <col min="5646" max="5646" width="2.08984375" customWidth="1"/>
    <col min="5647" max="5647" width="10.453125" customWidth="1"/>
    <col min="5889" max="5889" width="2" customWidth="1"/>
    <col min="5890" max="5890" width="3.453125" customWidth="1"/>
    <col min="5891" max="5891" width="10.1796875" customWidth="1"/>
    <col min="5892" max="5892" width="8.81640625" customWidth="1"/>
    <col min="5893" max="5893" width="7.453125" customWidth="1"/>
    <col min="5894" max="5894" width="7" customWidth="1"/>
    <col min="5895" max="5895" width="9.453125" customWidth="1"/>
    <col min="5897" max="5897" width="10.08984375" customWidth="1"/>
    <col min="5898" max="5899" width="7.81640625" customWidth="1"/>
    <col min="5900" max="5900" width="8.08984375" customWidth="1"/>
    <col min="5901" max="5901" width="7.81640625" customWidth="1"/>
    <col min="5902" max="5902" width="2.08984375" customWidth="1"/>
    <col min="5903" max="5903" width="10.453125" customWidth="1"/>
    <col min="6145" max="6145" width="2" customWidth="1"/>
    <col min="6146" max="6146" width="3.453125" customWidth="1"/>
    <col min="6147" max="6147" width="10.1796875" customWidth="1"/>
    <col min="6148" max="6148" width="8.81640625" customWidth="1"/>
    <col min="6149" max="6149" width="7.453125" customWidth="1"/>
    <col min="6150" max="6150" width="7" customWidth="1"/>
    <col min="6151" max="6151" width="9.453125" customWidth="1"/>
    <col min="6153" max="6153" width="10.08984375" customWidth="1"/>
    <col min="6154" max="6155" width="7.81640625" customWidth="1"/>
    <col min="6156" max="6156" width="8.08984375" customWidth="1"/>
    <col min="6157" max="6157" width="7.81640625" customWidth="1"/>
    <col min="6158" max="6158" width="2.08984375" customWidth="1"/>
    <col min="6159" max="6159" width="10.453125" customWidth="1"/>
    <col min="6401" max="6401" width="2" customWidth="1"/>
    <col min="6402" max="6402" width="3.453125" customWidth="1"/>
    <col min="6403" max="6403" width="10.1796875" customWidth="1"/>
    <col min="6404" max="6404" width="8.81640625" customWidth="1"/>
    <col min="6405" max="6405" width="7.453125" customWidth="1"/>
    <col min="6406" max="6406" width="7" customWidth="1"/>
    <col min="6407" max="6407" width="9.453125" customWidth="1"/>
    <col min="6409" max="6409" width="10.08984375" customWidth="1"/>
    <col min="6410" max="6411" width="7.81640625" customWidth="1"/>
    <col min="6412" max="6412" width="8.08984375" customWidth="1"/>
    <col min="6413" max="6413" width="7.81640625" customWidth="1"/>
    <col min="6414" max="6414" width="2.08984375" customWidth="1"/>
    <col min="6415" max="6415" width="10.453125" customWidth="1"/>
    <col min="6657" max="6657" width="2" customWidth="1"/>
    <col min="6658" max="6658" width="3.453125" customWidth="1"/>
    <col min="6659" max="6659" width="10.1796875" customWidth="1"/>
    <col min="6660" max="6660" width="8.81640625" customWidth="1"/>
    <col min="6661" max="6661" width="7.453125" customWidth="1"/>
    <col min="6662" max="6662" width="7" customWidth="1"/>
    <col min="6663" max="6663" width="9.453125" customWidth="1"/>
    <col min="6665" max="6665" width="10.08984375" customWidth="1"/>
    <col min="6666" max="6667" width="7.81640625" customWidth="1"/>
    <col min="6668" max="6668" width="8.08984375" customWidth="1"/>
    <col min="6669" max="6669" width="7.81640625" customWidth="1"/>
    <col min="6670" max="6670" width="2.08984375" customWidth="1"/>
    <col min="6671" max="6671" width="10.453125" customWidth="1"/>
    <col min="6913" max="6913" width="2" customWidth="1"/>
    <col min="6914" max="6914" width="3.453125" customWidth="1"/>
    <col min="6915" max="6915" width="10.1796875" customWidth="1"/>
    <col min="6916" max="6916" width="8.81640625" customWidth="1"/>
    <col min="6917" max="6917" width="7.453125" customWidth="1"/>
    <col min="6918" max="6918" width="7" customWidth="1"/>
    <col min="6919" max="6919" width="9.453125" customWidth="1"/>
    <col min="6921" max="6921" width="10.08984375" customWidth="1"/>
    <col min="6922" max="6923" width="7.81640625" customWidth="1"/>
    <col min="6924" max="6924" width="8.08984375" customWidth="1"/>
    <col min="6925" max="6925" width="7.81640625" customWidth="1"/>
    <col min="6926" max="6926" width="2.08984375" customWidth="1"/>
    <col min="6927" max="6927" width="10.453125" customWidth="1"/>
    <col min="7169" max="7169" width="2" customWidth="1"/>
    <col min="7170" max="7170" width="3.453125" customWidth="1"/>
    <col min="7171" max="7171" width="10.1796875" customWidth="1"/>
    <col min="7172" max="7172" width="8.81640625" customWidth="1"/>
    <col min="7173" max="7173" width="7.453125" customWidth="1"/>
    <col min="7174" max="7174" width="7" customWidth="1"/>
    <col min="7175" max="7175" width="9.453125" customWidth="1"/>
    <col min="7177" max="7177" width="10.08984375" customWidth="1"/>
    <col min="7178" max="7179" width="7.81640625" customWidth="1"/>
    <col min="7180" max="7180" width="8.08984375" customWidth="1"/>
    <col min="7181" max="7181" width="7.81640625" customWidth="1"/>
    <col min="7182" max="7182" width="2.08984375" customWidth="1"/>
    <col min="7183" max="7183" width="10.453125" customWidth="1"/>
    <col min="7425" max="7425" width="2" customWidth="1"/>
    <col min="7426" max="7426" width="3.453125" customWidth="1"/>
    <col min="7427" max="7427" width="10.1796875" customWidth="1"/>
    <col min="7428" max="7428" width="8.81640625" customWidth="1"/>
    <col min="7429" max="7429" width="7.453125" customWidth="1"/>
    <col min="7430" max="7430" width="7" customWidth="1"/>
    <col min="7431" max="7431" width="9.453125" customWidth="1"/>
    <col min="7433" max="7433" width="10.08984375" customWidth="1"/>
    <col min="7434" max="7435" width="7.81640625" customWidth="1"/>
    <col min="7436" max="7436" width="8.08984375" customWidth="1"/>
    <col min="7437" max="7437" width="7.81640625" customWidth="1"/>
    <col min="7438" max="7438" width="2.08984375" customWidth="1"/>
    <col min="7439" max="7439" width="10.453125" customWidth="1"/>
    <col min="7681" max="7681" width="2" customWidth="1"/>
    <col min="7682" max="7682" width="3.453125" customWidth="1"/>
    <col min="7683" max="7683" width="10.1796875" customWidth="1"/>
    <col min="7684" max="7684" width="8.81640625" customWidth="1"/>
    <col min="7685" max="7685" width="7.453125" customWidth="1"/>
    <col min="7686" max="7686" width="7" customWidth="1"/>
    <col min="7687" max="7687" width="9.453125" customWidth="1"/>
    <col min="7689" max="7689" width="10.08984375" customWidth="1"/>
    <col min="7690" max="7691" width="7.81640625" customWidth="1"/>
    <col min="7692" max="7692" width="8.08984375" customWidth="1"/>
    <col min="7693" max="7693" width="7.81640625" customWidth="1"/>
    <col min="7694" max="7694" width="2.08984375" customWidth="1"/>
    <col min="7695" max="7695" width="10.453125" customWidth="1"/>
    <col min="7937" max="7937" width="2" customWidth="1"/>
    <col min="7938" max="7938" width="3.453125" customWidth="1"/>
    <col min="7939" max="7939" width="10.1796875" customWidth="1"/>
    <col min="7940" max="7940" width="8.81640625" customWidth="1"/>
    <col min="7941" max="7941" width="7.453125" customWidth="1"/>
    <col min="7942" max="7942" width="7" customWidth="1"/>
    <col min="7943" max="7943" width="9.453125" customWidth="1"/>
    <col min="7945" max="7945" width="10.08984375" customWidth="1"/>
    <col min="7946" max="7947" width="7.81640625" customWidth="1"/>
    <col min="7948" max="7948" width="8.08984375" customWidth="1"/>
    <col min="7949" max="7949" width="7.81640625" customWidth="1"/>
    <col min="7950" max="7950" width="2.08984375" customWidth="1"/>
    <col min="7951" max="7951" width="10.453125" customWidth="1"/>
    <col min="8193" max="8193" width="2" customWidth="1"/>
    <col min="8194" max="8194" width="3.453125" customWidth="1"/>
    <col min="8195" max="8195" width="10.1796875" customWidth="1"/>
    <col min="8196" max="8196" width="8.81640625" customWidth="1"/>
    <col min="8197" max="8197" width="7.453125" customWidth="1"/>
    <col min="8198" max="8198" width="7" customWidth="1"/>
    <col min="8199" max="8199" width="9.453125" customWidth="1"/>
    <col min="8201" max="8201" width="10.08984375" customWidth="1"/>
    <col min="8202" max="8203" width="7.81640625" customWidth="1"/>
    <col min="8204" max="8204" width="8.08984375" customWidth="1"/>
    <col min="8205" max="8205" width="7.81640625" customWidth="1"/>
    <col min="8206" max="8206" width="2.08984375" customWidth="1"/>
    <col min="8207" max="8207" width="10.453125" customWidth="1"/>
    <col min="8449" max="8449" width="2" customWidth="1"/>
    <col min="8450" max="8450" width="3.453125" customWidth="1"/>
    <col min="8451" max="8451" width="10.1796875" customWidth="1"/>
    <col min="8452" max="8452" width="8.81640625" customWidth="1"/>
    <col min="8453" max="8453" width="7.453125" customWidth="1"/>
    <col min="8454" max="8454" width="7" customWidth="1"/>
    <col min="8455" max="8455" width="9.453125" customWidth="1"/>
    <col min="8457" max="8457" width="10.08984375" customWidth="1"/>
    <col min="8458" max="8459" width="7.81640625" customWidth="1"/>
    <col min="8460" max="8460" width="8.08984375" customWidth="1"/>
    <col min="8461" max="8461" width="7.81640625" customWidth="1"/>
    <col min="8462" max="8462" width="2.08984375" customWidth="1"/>
    <col min="8463" max="8463" width="10.453125" customWidth="1"/>
    <col min="8705" max="8705" width="2" customWidth="1"/>
    <col min="8706" max="8706" width="3.453125" customWidth="1"/>
    <col min="8707" max="8707" width="10.1796875" customWidth="1"/>
    <col min="8708" max="8708" width="8.81640625" customWidth="1"/>
    <col min="8709" max="8709" width="7.453125" customWidth="1"/>
    <col min="8710" max="8710" width="7" customWidth="1"/>
    <col min="8711" max="8711" width="9.453125" customWidth="1"/>
    <col min="8713" max="8713" width="10.08984375" customWidth="1"/>
    <col min="8714" max="8715" width="7.81640625" customWidth="1"/>
    <col min="8716" max="8716" width="8.08984375" customWidth="1"/>
    <col min="8717" max="8717" width="7.81640625" customWidth="1"/>
    <col min="8718" max="8718" width="2.08984375" customWidth="1"/>
    <col min="8719" max="8719" width="10.453125" customWidth="1"/>
    <col min="8961" max="8961" width="2" customWidth="1"/>
    <col min="8962" max="8962" width="3.453125" customWidth="1"/>
    <col min="8963" max="8963" width="10.1796875" customWidth="1"/>
    <col min="8964" max="8964" width="8.81640625" customWidth="1"/>
    <col min="8965" max="8965" width="7.453125" customWidth="1"/>
    <col min="8966" max="8966" width="7" customWidth="1"/>
    <col min="8967" max="8967" width="9.453125" customWidth="1"/>
    <col min="8969" max="8969" width="10.08984375" customWidth="1"/>
    <col min="8970" max="8971" width="7.81640625" customWidth="1"/>
    <col min="8972" max="8972" width="8.08984375" customWidth="1"/>
    <col min="8973" max="8973" width="7.81640625" customWidth="1"/>
    <col min="8974" max="8974" width="2.08984375" customWidth="1"/>
    <col min="8975" max="8975" width="10.453125" customWidth="1"/>
    <col min="9217" max="9217" width="2" customWidth="1"/>
    <col min="9218" max="9218" width="3.453125" customWidth="1"/>
    <col min="9219" max="9219" width="10.1796875" customWidth="1"/>
    <col min="9220" max="9220" width="8.81640625" customWidth="1"/>
    <col min="9221" max="9221" width="7.453125" customWidth="1"/>
    <col min="9222" max="9222" width="7" customWidth="1"/>
    <col min="9223" max="9223" width="9.453125" customWidth="1"/>
    <col min="9225" max="9225" width="10.08984375" customWidth="1"/>
    <col min="9226" max="9227" width="7.81640625" customWidth="1"/>
    <col min="9228" max="9228" width="8.08984375" customWidth="1"/>
    <col min="9229" max="9229" width="7.81640625" customWidth="1"/>
    <col min="9230" max="9230" width="2.08984375" customWidth="1"/>
    <col min="9231" max="9231" width="10.453125" customWidth="1"/>
    <col min="9473" max="9473" width="2" customWidth="1"/>
    <col min="9474" max="9474" width="3.453125" customWidth="1"/>
    <col min="9475" max="9475" width="10.1796875" customWidth="1"/>
    <col min="9476" max="9476" width="8.81640625" customWidth="1"/>
    <col min="9477" max="9477" width="7.453125" customWidth="1"/>
    <col min="9478" max="9478" width="7" customWidth="1"/>
    <col min="9479" max="9479" width="9.453125" customWidth="1"/>
    <col min="9481" max="9481" width="10.08984375" customWidth="1"/>
    <col min="9482" max="9483" width="7.81640625" customWidth="1"/>
    <col min="9484" max="9484" width="8.08984375" customWidth="1"/>
    <col min="9485" max="9485" width="7.81640625" customWidth="1"/>
    <col min="9486" max="9486" width="2.08984375" customWidth="1"/>
    <col min="9487" max="9487" width="10.453125" customWidth="1"/>
    <col min="9729" max="9729" width="2" customWidth="1"/>
    <col min="9730" max="9730" width="3.453125" customWidth="1"/>
    <col min="9731" max="9731" width="10.1796875" customWidth="1"/>
    <col min="9732" max="9732" width="8.81640625" customWidth="1"/>
    <col min="9733" max="9733" width="7.453125" customWidth="1"/>
    <col min="9734" max="9734" width="7" customWidth="1"/>
    <col min="9735" max="9735" width="9.453125" customWidth="1"/>
    <col min="9737" max="9737" width="10.08984375" customWidth="1"/>
    <col min="9738" max="9739" width="7.81640625" customWidth="1"/>
    <col min="9740" max="9740" width="8.08984375" customWidth="1"/>
    <col min="9741" max="9741" width="7.81640625" customWidth="1"/>
    <col min="9742" max="9742" width="2.08984375" customWidth="1"/>
    <col min="9743" max="9743" width="10.453125" customWidth="1"/>
    <col min="9985" max="9985" width="2" customWidth="1"/>
    <col min="9986" max="9986" width="3.453125" customWidth="1"/>
    <col min="9987" max="9987" width="10.1796875" customWidth="1"/>
    <col min="9988" max="9988" width="8.81640625" customWidth="1"/>
    <col min="9989" max="9989" width="7.453125" customWidth="1"/>
    <col min="9990" max="9990" width="7" customWidth="1"/>
    <col min="9991" max="9991" width="9.453125" customWidth="1"/>
    <col min="9993" max="9993" width="10.08984375" customWidth="1"/>
    <col min="9994" max="9995" width="7.81640625" customWidth="1"/>
    <col min="9996" max="9996" width="8.08984375" customWidth="1"/>
    <col min="9997" max="9997" width="7.81640625" customWidth="1"/>
    <col min="9998" max="9998" width="2.08984375" customWidth="1"/>
    <col min="9999" max="9999" width="10.453125" customWidth="1"/>
    <col min="10241" max="10241" width="2" customWidth="1"/>
    <col min="10242" max="10242" width="3.453125" customWidth="1"/>
    <col min="10243" max="10243" width="10.1796875" customWidth="1"/>
    <col min="10244" max="10244" width="8.81640625" customWidth="1"/>
    <col min="10245" max="10245" width="7.453125" customWidth="1"/>
    <col min="10246" max="10246" width="7" customWidth="1"/>
    <col min="10247" max="10247" width="9.453125" customWidth="1"/>
    <col min="10249" max="10249" width="10.08984375" customWidth="1"/>
    <col min="10250" max="10251" width="7.81640625" customWidth="1"/>
    <col min="10252" max="10252" width="8.08984375" customWidth="1"/>
    <col min="10253" max="10253" width="7.81640625" customWidth="1"/>
    <col min="10254" max="10254" width="2.08984375" customWidth="1"/>
    <col min="10255" max="10255" width="10.453125" customWidth="1"/>
    <col min="10497" max="10497" width="2" customWidth="1"/>
    <col min="10498" max="10498" width="3.453125" customWidth="1"/>
    <col min="10499" max="10499" width="10.1796875" customWidth="1"/>
    <col min="10500" max="10500" width="8.81640625" customWidth="1"/>
    <col min="10501" max="10501" width="7.453125" customWidth="1"/>
    <col min="10502" max="10502" width="7" customWidth="1"/>
    <col min="10503" max="10503" width="9.453125" customWidth="1"/>
    <col min="10505" max="10505" width="10.08984375" customWidth="1"/>
    <col min="10506" max="10507" width="7.81640625" customWidth="1"/>
    <col min="10508" max="10508" width="8.08984375" customWidth="1"/>
    <col min="10509" max="10509" width="7.81640625" customWidth="1"/>
    <col min="10510" max="10510" width="2.08984375" customWidth="1"/>
    <col min="10511" max="10511" width="10.453125" customWidth="1"/>
    <col min="10753" max="10753" width="2" customWidth="1"/>
    <col min="10754" max="10754" width="3.453125" customWidth="1"/>
    <col min="10755" max="10755" width="10.1796875" customWidth="1"/>
    <col min="10756" max="10756" width="8.81640625" customWidth="1"/>
    <col min="10757" max="10757" width="7.453125" customWidth="1"/>
    <col min="10758" max="10758" width="7" customWidth="1"/>
    <col min="10759" max="10759" width="9.453125" customWidth="1"/>
    <col min="10761" max="10761" width="10.08984375" customWidth="1"/>
    <col min="10762" max="10763" width="7.81640625" customWidth="1"/>
    <col min="10764" max="10764" width="8.08984375" customWidth="1"/>
    <col min="10765" max="10765" width="7.81640625" customWidth="1"/>
    <col min="10766" max="10766" width="2.08984375" customWidth="1"/>
    <col min="10767" max="10767" width="10.453125" customWidth="1"/>
    <col min="11009" max="11009" width="2" customWidth="1"/>
    <col min="11010" max="11010" width="3.453125" customWidth="1"/>
    <col min="11011" max="11011" width="10.1796875" customWidth="1"/>
    <col min="11012" max="11012" width="8.81640625" customWidth="1"/>
    <col min="11013" max="11013" width="7.453125" customWidth="1"/>
    <col min="11014" max="11014" width="7" customWidth="1"/>
    <col min="11015" max="11015" width="9.453125" customWidth="1"/>
    <col min="11017" max="11017" width="10.08984375" customWidth="1"/>
    <col min="11018" max="11019" width="7.81640625" customWidth="1"/>
    <col min="11020" max="11020" width="8.08984375" customWidth="1"/>
    <col min="11021" max="11021" width="7.81640625" customWidth="1"/>
    <col min="11022" max="11022" width="2.08984375" customWidth="1"/>
    <col min="11023" max="11023" width="10.453125" customWidth="1"/>
    <col min="11265" max="11265" width="2" customWidth="1"/>
    <col min="11266" max="11266" width="3.453125" customWidth="1"/>
    <col min="11267" max="11267" width="10.1796875" customWidth="1"/>
    <col min="11268" max="11268" width="8.81640625" customWidth="1"/>
    <col min="11269" max="11269" width="7.453125" customWidth="1"/>
    <col min="11270" max="11270" width="7" customWidth="1"/>
    <col min="11271" max="11271" width="9.453125" customWidth="1"/>
    <col min="11273" max="11273" width="10.08984375" customWidth="1"/>
    <col min="11274" max="11275" width="7.81640625" customWidth="1"/>
    <col min="11276" max="11276" width="8.08984375" customWidth="1"/>
    <col min="11277" max="11277" width="7.81640625" customWidth="1"/>
    <col min="11278" max="11278" width="2.08984375" customWidth="1"/>
    <col min="11279" max="11279" width="10.453125" customWidth="1"/>
    <col min="11521" max="11521" width="2" customWidth="1"/>
    <col min="11522" max="11522" width="3.453125" customWidth="1"/>
    <col min="11523" max="11523" width="10.1796875" customWidth="1"/>
    <col min="11524" max="11524" width="8.81640625" customWidth="1"/>
    <col min="11525" max="11525" width="7.453125" customWidth="1"/>
    <col min="11526" max="11526" width="7" customWidth="1"/>
    <col min="11527" max="11527" width="9.453125" customWidth="1"/>
    <col min="11529" max="11529" width="10.08984375" customWidth="1"/>
    <col min="11530" max="11531" width="7.81640625" customWidth="1"/>
    <col min="11532" max="11532" width="8.08984375" customWidth="1"/>
    <col min="11533" max="11533" width="7.81640625" customWidth="1"/>
    <col min="11534" max="11534" width="2.08984375" customWidth="1"/>
    <col min="11535" max="11535" width="10.453125" customWidth="1"/>
    <col min="11777" max="11777" width="2" customWidth="1"/>
    <col min="11778" max="11778" width="3.453125" customWidth="1"/>
    <col min="11779" max="11779" width="10.1796875" customWidth="1"/>
    <col min="11780" max="11780" width="8.81640625" customWidth="1"/>
    <col min="11781" max="11781" width="7.453125" customWidth="1"/>
    <col min="11782" max="11782" width="7" customWidth="1"/>
    <col min="11783" max="11783" width="9.453125" customWidth="1"/>
    <col min="11785" max="11785" width="10.08984375" customWidth="1"/>
    <col min="11786" max="11787" width="7.81640625" customWidth="1"/>
    <col min="11788" max="11788" width="8.08984375" customWidth="1"/>
    <col min="11789" max="11789" width="7.81640625" customWidth="1"/>
    <col min="11790" max="11790" width="2.08984375" customWidth="1"/>
    <col min="11791" max="11791" width="10.453125" customWidth="1"/>
    <col min="12033" max="12033" width="2" customWidth="1"/>
    <col min="12034" max="12034" width="3.453125" customWidth="1"/>
    <col min="12035" max="12035" width="10.1796875" customWidth="1"/>
    <col min="12036" max="12036" width="8.81640625" customWidth="1"/>
    <col min="12037" max="12037" width="7.453125" customWidth="1"/>
    <col min="12038" max="12038" width="7" customWidth="1"/>
    <col min="12039" max="12039" width="9.453125" customWidth="1"/>
    <col min="12041" max="12041" width="10.08984375" customWidth="1"/>
    <col min="12042" max="12043" width="7.81640625" customWidth="1"/>
    <col min="12044" max="12044" width="8.08984375" customWidth="1"/>
    <col min="12045" max="12045" width="7.81640625" customWidth="1"/>
    <col min="12046" max="12046" width="2.08984375" customWidth="1"/>
    <col min="12047" max="12047" width="10.453125" customWidth="1"/>
    <col min="12289" max="12289" width="2" customWidth="1"/>
    <col min="12290" max="12290" width="3.453125" customWidth="1"/>
    <col min="12291" max="12291" width="10.1796875" customWidth="1"/>
    <col min="12292" max="12292" width="8.81640625" customWidth="1"/>
    <col min="12293" max="12293" width="7.453125" customWidth="1"/>
    <col min="12294" max="12294" width="7" customWidth="1"/>
    <col min="12295" max="12295" width="9.453125" customWidth="1"/>
    <col min="12297" max="12297" width="10.08984375" customWidth="1"/>
    <col min="12298" max="12299" width="7.81640625" customWidth="1"/>
    <col min="12300" max="12300" width="8.08984375" customWidth="1"/>
    <col min="12301" max="12301" width="7.81640625" customWidth="1"/>
    <col min="12302" max="12302" width="2.08984375" customWidth="1"/>
    <col min="12303" max="12303" width="10.453125" customWidth="1"/>
    <col min="12545" max="12545" width="2" customWidth="1"/>
    <col min="12546" max="12546" width="3.453125" customWidth="1"/>
    <col min="12547" max="12547" width="10.1796875" customWidth="1"/>
    <col min="12548" max="12548" width="8.81640625" customWidth="1"/>
    <col min="12549" max="12549" width="7.453125" customWidth="1"/>
    <col min="12550" max="12550" width="7" customWidth="1"/>
    <col min="12551" max="12551" width="9.453125" customWidth="1"/>
    <col min="12553" max="12553" width="10.08984375" customWidth="1"/>
    <col min="12554" max="12555" width="7.81640625" customWidth="1"/>
    <col min="12556" max="12556" width="8.08984375" customWidth="1"/>
    <col min="12557" max="12557" width="7.81640625" customWidth="1"/>
    <col min="12558" max="12558" width="2.08984375" customWidth="1"/>
    <col min="12559" max="12559" width="10.453125" customWidth="1"/>
    <col min="12801" max="12801" width="2" customWidth="1"/>
    <col min="12802" max="12802" width="3.453125" customWidth="1"/>
    <col min="12803" max="12803" width="10.1796875" customWidth="1"/>
    <col min="12804" max="12804" width="8.81640625" customWidth="1"/>
    <col min="12805" max="12805" width="7.453125" customWidth="1"/>
    <col min="12806" max="12806" width="7" customWidth="1"/>
    <col min="12807" max="12807" width="9.453125" customWidth="1"/>
    <col min="12809" max="12809" width="10.08984375" customWidth="1"/>
    <col min="12810" max="12811" width="7.81640625" customWidth="1"/>
    <col min="12812" max="12812" width="8.08984375" customWidth="1"/>
    <col min="12813" max="12813" width="7.81640625" customWidth="1"/>
    <col min="12814" max="12814" width="2.08984375" customWidth="1"/>
    <col min="12815" max="12815" width="10.453125" customWidth="1"/>
    <col min="13057" max="13057" width="2" customWidth="1"/>
    <col min="13058" max="13058" width="3.453125" customWidth="1"/>
    <col min="13059" max="13059" width="10.1796875" customWidth="1"/>
    <col min="13060" max="13060" width="8.81640625" customWidth="1"/>
    <col min="13061" max="13061" width="7.453125" customWidth="1"/>
    <col min="13062" max="13062" width="7" customWidth="1"/>
    <col min="13063" max="13063" width="9.453125" customWidth="1"/>
    <col min="13065" max="13065" width="10.08984375" customWidth="1"/>
    <col min="13066" max="13067" width="7.81640625" customWidth="1"/>
    <col min="13068" max="13068" width="8.08984375" customWidth="1"/>
    <col min="13069" max="13069" width="7.81640625" customWidth="1"/>
    <col min="13070" max="13070" width="2.08984375" customWidth="1"/>
    <col min="13071" max="13071" width="10.453125" customWidth="1"/>
    <col min="13313" max="13313" width="2" customWidth="1"/>
    <col min="13314" max="13314" width="3.453125" customWidth="1"/>
    <col min="13315" max="13315" width="10.1796875" customWidth="1"/>
    <col min="13316" max="13316" width="8.81640625" customWidth="1"/>
    <col min="13317" max="13317" width="7.453125" customWidth="1"/>
    <col min="13318" max="13318" width="7" customWidth="1"/>
    <col min="13319" max="13319" width="9.453125" customWidth="1"/>
    <col min="13321" max="13321" width="10.08984375" customWidth="1"/>
    <col min="13322" max="13323" width="7.81640625" customWidth="1"/>
    <col min="13324" max="13324" width="8.08984375" customWidth="1"/>
    <col min="13325" max="13325" width="7.81640625" customWidth="1"/>
    <col min="13326" max="13326" width="2.08984375" customWidth="1"/>
    <col min="13327" max="13327" width="10.453125" customWidth="1"/>
    <col min="13569" max="13569" width="2" customWidth="1"/>
    <col min="13570" max="13570" width="3.453125" customWidth="1"/>
    <col min="13571" max="13571" width="10.1796875" customWidth="1"/>
    <col min="13572" max="13572" width="8.81640625" customWidth="1"/>
    <col min="13573" max="13573" width="7.453125" customWidth="1"/>
    <col min="13574" max="13574" width="7" customWidth="1"/>
    <col min="13575" max="13575" width="9.453125" customWidth="1"/>
    <col min="13577" max="13577" width="10.08984375" customWidth="1"/>
    <col min="13578" max="13579" width="7.81640625" customWidth="1"/>
    <col min="13580" max="13580" width="8.08984375" customWidth="1"/>
    <col min="13581" max="13581" width="7.81640625" customWidth="1"/>
    <col min="13582" max="13582" width="2.08984375" customWidth="1"/>
    <col min="13583" max="13583" width="10.453125" customWidth="1"/>
    <col min="13825" max="13825" width="2" customWidth="1"/>
    <col min="13826" max="13826" width="3.453125" customWidth="1"/>
    <col min="13827" max="13827" width="10.1796875" customWidth="1"/>
    <col min="13828" max="13828" width="8.81640625" customWidth="1"/>
    <col min="13829" max="13829" width="7.453125" customWidth="1"/>
    <col min="13830" max="13830" width="7" customWidth="1"/>
    <col min="13831" max="13831" width="9.453125" customWidth="1"/>
    <col min="13833" max="13833" width="10.08984375" customWidth="1"/>
    <col min="13834" max="13835" width="7.81640625" customWidth="1"/>
    <col min="13836" max="13836" width="8.08984375" customWidth="1"/>
    <col min="13837" max="13837" width="7.81640625" customWidth="1"/>
    <col min="13838" max="13838" width="2.08984375" customWidth="1"/>
    <col min="13839" max="13839" width="10.453125" customWidth="1"/>
    <col min="14081" max="14081" width="2" customWidth="1"/>
    <col min="14082" max="14082" width="3.453125" customWidth="1"/>
    <col min="14083" max="14083" width="10.1796875" customWidth="1"/>
    <col min="14084" max="14084" width="8.81640625" customWidth="1"/>
    <col min="14085" max="14085" width="7.453125" customWidth="1"/>
    <col min="14086" max="14086" width="7" customWidth="1"/>
    <col min="14087" max="14087" width="9.453125" customWidth="1"/>
    <col min="14089" max="14089" width="10.08984375" customWidth="1"/>
    <col min="14090" max="14091" width="7.81640625" customWidth="1"/>
    <col min="14092" max="14092" width="8.08984375" customWidth="1"/>
    <col min="14093" max="14093" width="7.81640625" customWidth="1"/>
    <col min="14094" max="14094" width="2.08984375" customWidth="1"/>
    <col min="14095" max="14095" width="10.453125" customWidth="1"/>
    <col min="14337" max="14337" width="2" customWidth="1"/>
    <col min="14338" max="14338" width="3.453125" customWidth="1"/>
    <col min="14339" max="14339" width="10.1796875" customWidth="1"/>
    <col min="14340" max="14340" width="8.81640625" customWidth="1"/>
    <col min="14341" max="14341" width="7.453125" customWidth="1"/>
    <col min="14342" max="14342" width="7" customWidth="1"/>
    <col min="14343" max="14343" width="9.453125" customWidth="1"/>
    <col min="14345" max="14345" width="10.08984375" customWidth="1"/>
    <col min="14346" max="14347" width="7.81640625" customWidth="1"/>
    <col min="14348" max="14348" width="8.08984375" customWidth="1"/>
    <col min="14349" max="14349" width="7.81640625" customWidth="1"/>
    <col min="14350" max="14350" width="2.08984375" customWidth="1"/>
    <col min="14351" max="14351" width="10.453125" customWidth="1"/>
    <col min="14593" max="14593" width="2" customWidth="1"/>
    <col min="14594" max="14594" width="3.453125" customWidth="1"/>
    <col min="14595" max="14595" width="10.1796875" customWidth="1"/>
    <col min="14596" max="14596" width="8.81640625" customWidth="1"/>
    <col min="14597" max="14597" width="7.453125" customWidth="1"/>
    <col min="14598" max="14598" width="7" customWidth="1"/>
    <col min="14599" max="14599" width="9.453125" customWidth="1"/>
    <col min="14601" max="14601" width="10.08984375" customWidth="1"/>
    <col min="14602" max="14603" width="7.81640625" customWidth="1"/>
    <col min="14604" max="14604" width="8.08984375" customWidth="1"/>
    <col min="14605" max="14605" width="7.81640625" customWidth="1"/>
    <col min="14606" max="14606" width="2.08984375" customWidth="1"/>
    <col min="14607" max="14607" width="10.453125" customWidth="1"/>
    <col min="14849" max="14849" width="2" customWidth="1"/>
    <col min="14850" max="14850" width="3.453125" customWidth="1"/>
    <col min="14851" max="14851" width="10.1796875" customWidth="1"/>
    <col min="14852" max="14852" width="8.81640625" customWidth="1"/>
    <col min="14853" max="14853" width="7.453125" customWidth="1"/>
    <col min="14854" max="14854" width="7" customWidth="1"/>
    <col min="14855" max="14855" width="9.453125" customWidth="1"/>
    <col min="14857" max="14857" width="10.08984375" customWidth="1"/>
    <col min="14858" max="14859" width="7.81640625" customWidth="1"/>
    <col min="14860" max="14860" width="8.08984375" customWidth="1"/>
    <col min="14861" max="14861" width="7.81640625" customWidth="1"/>
    <col min="14862" max="14862" width="2.08984375" customWidth="1"/>
    <col min="14863" max="14863" width="10.453125" customWidth="1"/>
    <col min="15105" max="15105" width="2" customWidth="1"/>
    <col min="15106" max="15106" width="3.453125" customWidth="1"/>
    <col min="15107" max="15107" width="10.1796875" customWidth="1"/>
    <col min="15108" max="15108" width="8.81640625" customWidth="1"/>
    <col min="15109" max="15109" width="7.453125" customWidth="1"/>
    <col min="15110" max="15110" width="7" customWidth="1"/>
    <col min="15111" max="15111" width="9.453125" customWidth="1"/>
    <col min="15113" max="15113" width="10.08984375" customWidth="1"/>
    <col min="15114" max="15115" width="7.81640625" customWidth="1"/>
    <col min="15116" max="15116" width="8.08984375" customWidth="1"/>
    <col min="15117" max="15117" width="7.81640625" customWidth="1"/>
    <col min="15118" max="15118" width="2.08984375" customWidth="1"/>
    <col min="15119" max="15119" width="10.453125" customWidth="1"/>
    <col min="15361" max="15361" width="2" customWidth="1"/>
    <col min="15362" max="15362" width="3.453125" customWidth="1"/>
    <col min="15363" max="15363" width="10.1796875" customWidth="1"/>
    <col min="15364" max="15364" width="8.81640625" customWidth="1"/>
    <col min="15365" max="15365" width="7.453125" customWidth="1"/>
    <col min="15366" max="15366" width="7" customWidth="1"/>
    <col min="15367" max="15367" width="9.453125" customWidth="1"/>
    <col min="15369" max="15369" width="10.08984375" customWidth="1"/>
    <col min="15370" max="15371" width="7.81640625" customWidth="1"/>
    <col min="15372" max="15372" width="8.08984375" customWidth="1"/>
    <col min="15373" max="15373" width="7.81640625" customWidth="1"/>
    <col min="15374" max="15374" width="2.08984375" customWidth="1"/>
    <col min="15375" max="15375" width="10.453125" customWidth="1"/>
    <col min="15617" max="15617" width="2" customWidth="1"/>
    <col min="15618" max="15618" width="3.453125" customWidth="1"/>
    <col min="15619" max="15619" width="10.1796875" customWidth="1"/>
    <col min="15620" max="15620" width="8.81640625" customWidth="1"/>
    <col min="15621" max="15621" width="7.453125" customWidth="1"/>
    <col min="15622" max="15622" width="7" customWidth="1"/>
    <col min="15623" max="15623" width="9.453125" customWidth="1"/>
    <col min="15625" max="15625" width="10.08984375" customWidth="1"/>
    <col min="15626" max="15627" width="7.81640625" customWidth="1"/>
    <col min="15628" max="15628" width="8.08984375" customWidth="1"/>
    <col min="15629" max="15629" width="7.81640625" customWidth="1"/>
    <col min="15630" max="15630" width="2.08984375" customWidth="1"/>
    <col min="15631" max="15631" width="10.453125" customWidth="1"/>
    <col min="15873" max="15873" width="2" customWidth="1"/>
    <col min="15874" max="15874" width="3.453125" customWidth="1"/>
    <col min="15875" max="15875" width="10.1796875" customWidth="1"/>
    <col min="15876" max="15876" width="8.81640625" customWidth="1"/>
    <col min="15877" max="15877" width="7.453125" customWidth="1"/>
    <col min="15878" max="15878" width="7" customWidth="1"/>
    <col min="15879" max="15879" width="9.453125" customWidth="1"/>
    <col min="15881" max="15881" width="10.08984375" customWidth="1"/>
    <col min="15882" max="15883" width="7.81640625" customWidth="1"/>
    <col min="15884" max="15884" width="8.08984375" customWidth="1"/>
    <col min="15885" max="15885" width="7.81640625" customWidth="1"/>
    <col min="15886" max="15886" width="2.08984375" customWidth="1"/>
    <col min="15887" max="15887" width="10.453125" customWidth="1"/>
    <col min="16129" max="16129" width="2" customWidth="1"/>
    <col min="16130" max="16130" width="3.453125" customWidth="1"/>
    <col min="16131" max="16131" width="10.1796875" customWidth="1"/>
    <col min="16132" max="16132" width="8.81640625" customWidth="1"/>
    <col min="16133" max="16133" width="7.453125" customWidth="1"/>
    <col min="16134" max="16134" width="7" customWidth="1"/>
    <col min="16135" max="16135" width="9.453125" customWidth="1"/>
    <col min="16137" max="16137" width="10.08984375" customWidth="1"/>
    <col min="16138" max="16139" width="7.81640625" customWidth="1"/>
    <col min="16140" max="16140" width="8.08984375" customWidth="1"/>
    <col min="16141" max="16141" width="7.81640625" customWidth="1"/>
    <col min="16142" max="16142" width="2.08984375" customWidth="1"/>
    <col min="16143" max="16143" width="10.453125" customWidth="1"/>
  </cols>
  <sheetData>
    <row r="1" spans="1:20" ht="15" customHeight="1" x14ac:dyDescent="0.25"/>
    <row r="2" spans="1:20" ht="11.4" customHeight="1" x14ac:dyDescent="0.25"/>
    <row r="3" spans="1:20" ht="11.4" customHeight="1" x14ac:dyDescent="0.25">
      <c r="B3" s="8"/>
      <c r="C3" s="168" t="s">
        <v>73</v>
      </c>
      <c r="D3" s="168"/>
      <c r="E3" s="168"/>
      <c r="F3" s="168"/>
      <c r="G3" s="168"/>
      <c r="H3" s="168"/>
      <c r="I3" s="168"/>
      <c r="J3" s="168"/>
      <c r="K3" s="168"/>
      <c r="L3" s="168"/>
      <c r="M3" s="8"/>
      <c r="N3" s="8"/>
      <c r="O3" s="168" t="s">
        <v>2</v>
      </c>
      <c r="P3" s="169"/>
      <c r="Q3" s="169"/>
      <c r="R3" s="169"/>
      <c r="S3" s="169"/>
    </row>
    <row r="4" spans="1:20" ht="11.4" customHeight="1" thickBot="1" x14ac:dyDescent="0.3"/>
    <row r="5" spans="1:20" ht="11.4" customHeight="1" thickBot="1" x14ac:dyDescent="0.35">
      <c r="B5" s="102"/>
      <c r="C5" s="11" t="s">
        <v>3</v>
      </c>
      <c r="D5" s="11" t="s">
        <v>4</v>
      </c>
      <c r="E5" s="11" t="s">
        <v>5</v>
      </c>
      <c r="F5" s="11" t="s">
        <v>6</v>
      </c>
      <c r="G5" s="11" t="s">
        <v>5</v>
      </c>
      <c r="H5" s="11" t="s">
        <v>5</v>
      </c>
      <c r="I5" s="11" t="s">
        <v>7</v>
      </c>
      <c r="J5" s="11" t="s">
        <v>7</v>
      </c>
      <c r="K5" s="11" t="s">
        <v>7</v>
      </c>
      <c r="L5" s="11" t="s">
        <v>8</v>
      </c>
      <c r="P5" s="170" t="s">
        <v>9</v>
      </c>
      <c r="Q5" s="171"/>
      <c r="R5" s="172"/>
    </row>
    <row r="6" spans="1:20" ht="11.4" customHeight="1" thickBot="1" x14ac:dyDescent="0.3">
      <c r="C6" s="13" t="s">
        <v>10</v>
      </c>
      <c r="D6" s="13" t="s">
        <v>11</v>
      </c>
      <c r="E6" s="13" t="s">
        <v>12</v>
      </c>
      <c r="F6" s="13" t="s">
        <v>13</v>
      </c>
      <c r="G6" s="13" t="s">
        <v>14</v>
      </c>
      <c r="H6" s="13" t="s">
        <v>15</v>
      </c>
      <c r="I6" s="13" t="s">
        <v>16</v>
      </c>
      <c r="J6" s="13" t="s">
        <v>17</v>
      </c>
      <c r="K6" s="13" t="s">
        <v>18</v>
      </c>
      <c r="L6" s="13" t="s">
        <v>19</v>
      </c>
      <c r="P6" s="173" t="s">
        <v>20</v>
      </c>
      <c r="Q6" s="174"/>
      <c r="R6" s="14">
        <f>H9</f>
        <v>1200</v>
      </c>
    </row>
    <row r="7" spans="1:20" ht="11.4" customHeight="1" thickBot="1" x14ac:dyDescent="0.3">
      <c r="C7" s="13"/>
      <c r="D7" s="13"/>
      <c r="E7" s="13"/>
      <c r="F7" s="13"/>
      <c r="G7" s="13"/>
      <c r="H7" s="13"/>
      <c r="I7" s="13"/>
      <c r="J7" s="13"/>
      <c r="K7" s="13"/>
      <c r="L7" s="13" t="s">
        <v>24</v>
      </c>
      <c r="P7" s="15">
        <v>0.5</v>
      </c>
      <c r="Q7" s="15">
        <v>0.4</v>
      </c>
      <c r="R7" s="16">
        <v>0.1</v>
      </c>
    </row>
    <row r="8" spans="1:20" ht="11.4" customHeight="1" thickBot="1" x14ac:dyDescent="0.3">
      <c r="C8" s="17"/>
      <c r="D8" s="17" t="s">
        <v>25</v>
      </c>
      <c r="E8" s="17" t="s">
        <v>25</v>
      </c>
      <c r="F8" s="17"/>
      <c r="G8" s="17" t="s">
        <v>25</v>
      </c>
      <c r="H8" s="17" t="s">
        <v>25</v>
      </c>
      <c r="I8" s="17" t="s">
        <v>25</v>
      </c>
      <c r="J8" s="17" t="s">
        <v>25</v>
      </c>
      <c r="K8" s="17" t="s">
        <v>25</v>
      </c>
      <c r="L8" s="17" t="s">
        <v>26</v>
      </c>
      <c r="P8" s="18">
        <f>H9*0.5</f>
        <v>600</v>
      </c>
      <c r="Q8" s="19">
        <f>H9*0.4</f>
        <v>480</v>
      </c>
      <c r="R8" s="38">
        <f>H9*0.1</f>
        <v>120</v>
      </c>
    </row>
    <row r="9" spans="1:20" ht="11.4" customHeight="1" thickBot="1" x14ac:dyDescent="0.35">
      <c r="B9" s="63"/>
      <c r="C9" s="21">
        <v>80</v>
      </c>
      <c r="D9" s="22">
        <v>12</v>
      </c>
      <c r="E9" s="23">
        <f>(C9*D9)-(L9*D9/3)</f>
        <v>960</v>
      </c>
      <c r="F9" s="21">
        <v>25</v>
      </c>
      <c r="G9" s="23">
        <f>E9*F9/100</f>
        <v>240</v>
      </c>
      <c r="H9" s="23">
        <f>E9+G9</f>
        <v>1200</v>
      </c>
      <c r="I9" s="23">
        <f>P14</f>
        <v>585</v>
      </c>
      <c r="J9" s="23">
        <f>Q14</f>
        <v>487.5</v>
      </c>
      <c r="K9" s="23">
        <f>R14</f>
        <v>108</v>
      </c>
      <c r="L9" s="24">
        <v>0</v>
      </c>
      <c r="M9" s="25"/>
      <c r="N9" s="63"/>
      <c r="O9" s="63"/>
      <c r="P9" s="38"/>
      <c r="Q9" s="18">
        <f>Q8</f>
        <v>480</v>
      </c>
      <c r="R9" s="103">
        <f>+R8+P22</f>
        <v>135</v>
      </c>
    </row>
    <row r="10" spans="1:20" ht="11.4" customHeight="1" thickBot="1" x14ac:dyDescent="0.3">
      <c r="B10" s="69"/>
      <c r="C10" s="104"/>
      <c r="D10" s="104"/>
      <c r="E10" s="104"/>
      <c r="F10" s="104"/>
      <c r="G10" s="104"/>
      <c r="H10" s="104"/>
      <c r="I10" s="104" t="s">
        <v>0</v>
      </c>
      <c r="J10" s="104" t="s">
        <v>0</v>
      </c>
      <c r="K10" s="104" t="s">
        <v>0</v>
      </c>
      <c r="L10" s="104"/>
      <c r="M10" s="69"/>
      <c r="N10" s="69"/>
      <c r="O10" s="69"/>
      <c r="P10" s="18">
        <f>P8/D22</f>
        <v>15.384615384615385</v>
      </c>
      <c r="Q10" s="18">
        <f>Q9/D35</f>
        <v>12.307692307692308</v>
      </c>
      <c r="R10" s="18">
        <f>R9/D46</f>
        <v>15</v>
      </c>
    </row>
    <row r="11" spans="1:20" ht="11.4" customHeight="1" thickBot="1" x14ac:dyDescent="0.3">
      <c r="A11" s="72"/>
      <c r="B11" s="1"/>
      <c r="C11" s="26" t="s">
        <v>27</v>
      </c>
      <c r="D11" s="175" t="s">
        <v>28</v>
      </c>
      <c r="E11" s="176"/>
      <c r="F11" s="177"/>
      <c r="G11" s="105"/>
      <c r="H11" s="72"/>
      <c r="I11" s="72" t="s">
        <v>0</v>
      </c>
      <c r="J11" s="72"/>
      <c r="K11" s="72"/>
      <c r="L11" s="71"/>
      <c r="M11" s="71"/>
      <c r="N11" s="71"/>
      <c r="O11" s="71"/>
      <c r="P11" s="18">
        <f>IF((P16-P18)&lt;0.5,P18,IF(0.74&gt;(P16-P18)&lt;0.5,P18+0.5,P18+1))</f>
        <v>15</v>
      </c>
      <c r="Q11" s="18">
        <f>IF(Q18&lt;=R18,Q18+0.5,IF((Q16-Q18)&lt;0.25,Q18,IF((Q16-Q18)&lt;0.75,Q18+0.5,Q18+1)))</f>
        <v>12.5</v>
      </c>
      <c r="R11" s="18">
        <f>IF(Q18&lt;=R18,Q18,IF((R16-R18)&lt;0.25,R18,IF((R16-R18)&lt;0.75,R18+0.5,R18+1)))</f>
        <v>12</v>
      </c>
      <c r="S11" s="72"/>
      <c r="T11" s="72"/>
    </row>
    <row r="12" spans="1:20" ht="11.4" customHeight="1" thickBot="1" x14ac:dyDescent="0.3">
      <c r="A12" s="72"/>
      <c r="B12" s="1" t="s">
        <v>29</v>
      </c>
      <c r="C12" s="27" t="s">
        <v>30</v>
      </c>
      <c r="D12" s="28" t="s">
        <v>31</v>
      </c>
      <c r="E12" s="29" t="s">
        <v>32</v>
      </c>
      <c r="F12" s="27" t="s">
        <v>33</v>
      </c>
      <c r="G12" s="106" t="s">
        <v>0</v>
      </c>
      <c r="H12" s="12" t="s">
        <v>0</v>
      </c>
      <c r="I12" s="178" t="s">
        <v>34</v>
      </c>
      <c r="J12" s="179"/>
      <c r="K12" s="179"/>
      <c r="L12" s="180"/>
      <c r="M12" s="71"/>
      <c r="N12" s="71"/>
      <c r="O12" s="71"/>
      <c r="P12" s="31"/>
      <c r="Q12" s="31"/>
      <c r="R12" s="32"/>
      <c r="S12" s="72"/>
      <c r="T12" s="72"/>
    </row>
    <row r="13" spans="1:20" ht="11.4" customHeight="1" thickBot="1" x14ac:dyDescent="0.3">
      <c r="A13" s="72"/>
      <c r="B13" s="1"/>
      <c r="C13" s="33" t="s">
        <v>35</v>
      </c>
      <c r="D13" s="34" t="s">
        <v>36</v>
      </c>
      <c r="E13" s="33" t="s">
        <v>37</v>
      </c>
      <c r="F13" s="107" t="s">
        <v>71</v>
      </c>
      <c r="G13" s="104" t="s">
        <v>0</v>
      </c>
      <c r="H13" s="10" t="s">
        <v>0</v>
      </c>
      <c r="I13" s="189" t="s">
        <v>38</v>
      </c>
      <c r="J13" s="190"/>
      <c r="K13" s="34" t="s">
        <v>39</v>
      </c>
      <c r="L13" s="34" t="s">
        <v>40</v>
      </c>
      <c r="M13" s="72"/>
      <c r="N13" s="72"/>
      <c r="O13" s="72"/>
      <c r="P13" s="31" t="s">
        <v>41</v>
      </c>
      <c r="Q13" s="31" t="s">
        <v>41</v>
      </c>
      <c r="R13" s="31" t="s">
        <v>41</v>
      </c>
      <c r="S13" s="72"/>
      <c r="T13" s="72"/>
    </row>
    <row r="14" spans="1:20" ht="11.4" customHeight="1" thickBot="1" x14ac:dyDescent="0.3">
      <c r="A14" s="72"/>
      <c r="B14" s="1"/>
      <c r="C14" s="33"/>
      <c r="D14" s="34" t="s">
        <v>42</v>
      </c>
      <c r="E14" s="33" t="s">
        <v>43</v>
      </c>
      <c r="F14" s="33" t="s">
        <v>25</v>
      </c>
      <c r="G14" s="104"/>
      <c r="H14" s="10"/>
      <c r="I14" s="183" t="s">
        <v>45</v>
      </c>
      <c r="J14" s="184"/>
      <c r="K14" s="38"/>
      <c r="L14" s="38" t="s">
        <v>46</v>
      </c>
      <c r="M14" s="72"/>
      <c r="N14" s="72"/>
      <c r="O14" s="72"/>
      <c r="P14" s="39">
        <f>F22</f>
        <v>585</v>
      </c>
      <c r="Q14" s="39">
        <f>F35</f>
        <v>487.5</v>
      </c>
      <c r="R14" s="39">
        <f>F46</f>
        <v>108</v>
      </c>
      <c r="S14" s="72"/>
      <c r="T14" s="72"/>
    </row>
    <row r="15" spans="1:20" ht="11.4" customHeight="1" thickBot="1" x14ac:dyDescent="0.3">
      <c r="A15" s="72"/>
      <c r="B15" s="1"/>
      <c r="C15" s="108" t="s">
        <v>47</v>
      </c>
      <c r="D15" s="109">
        <f t="shared" ref="D15:D21" si="0">I15</f>
        <v>1</v>
      </c>
      <c r="E15" s="110">
        <f>P11</f>
        <v>15</v>
      </c>
      <c r="F15" s="111">
        <f t="shared" ref="F15:F21" si="1">E15*D15</f>
        <v>15</v>
      </c>
      <c r="G15" s="112"/>
      <c r="H15" s="104"/>
      <c r="I15" s="113">
        <v>1</v>
      </c>
      <c r="J15" s="114">
        <v>1</v>
      </c>
      <c r="K15" s="115">
        <v>0</v>
      </c>
      <c r="L15" s="116">
        <v>1</v>
      </c>
      <c r="M15" s="72"/>
      <c r="N15" s="72"/>
      <c r="O15" s="72"/>
      <c r="P15" s="42" t="s">
        <v>49</v>
      </c>
      <c r="Q15" s="42" t="s">
        <v>49</v>
      </c>
      <c r="R15" s="42" t="s">
        <v>49</v>
      </c>
      <c r="S15" s="72"/>
      <c r="T15" s="72"/>
    </row>
    <row r="16" spans="1:20" ht="11.4" customHeight="1" thickBot="1" x14ac:dyDescent="0.3">
      <c r="A16" s="72"/>
      <c r="B16" s="1"/>
      <c r="C16" s="108" t="s">
        <v>50</v>
      </c>
      <c r="D16" s="109">
        <f t="shared" si="0"/>
        <v>2</v>
      </c>
      <c r="E16" s="110">
        <f>P11</f>
        <v>15</v>
      </c>
      <c r="F16" s="111">
        <f t="shared" si="1"/>
        <v>30</v>
      </c>
      <c r="G16" s="112"/>
      <c r="H16" s="104"/>
      <c r="I16" s="108">
        <v>2</v>
      </c>
      <c r="J16" s="117">
        <v>2</v>
      </c>
      <c r="K16" s="118">
        <v>0</v>
      </c>
      <c r="L16" s="119">
        <v>2</v>
      </c>
      <c r="M16" s="72"/>
      <c r="N16" s="72"/>
      <c r="O16" s="72"/>
      <c r="P16" s="32">
        <f>P10</f>
        <v>15.384615384615385</v>
      </c>
      <c r="Q16" s="39">
        <f>Q10</f>
        <v>12.307692307692308</v>
      </c>
      <c r="R16" s="39">
        <f>R10</f>
        <v>15</v>
      </c>
      <c r="S16" s="72"/>
      <c r="T16" s="72"/>
    </row>
    <row r="17" spans="1:20" ht="11.4" customHeight="1" thickBot="1" x14ac:dyDescent="0.3">
      <c r="A17" s="72"/>
      <c r="B17" s="1"/>
      <c r="C17" s="108" t="s">
        <v>66</v>
      </c>
      <c r="D17" s="109">
        <f t="shared" si="0"/>
        <v>4</v>
      </c>
      <c r="E17" s="110">
        <f>P11</f>
        <v>15</v>
      </c>
      <c r="F17" s="111">
        <f t="shared" si="1"/>
        <v>60</v>
      </c>
      <c r="G17" s="112"/>
      <c r="H17" s="43" t="s">
        <v>48</v>
      </c>
      <c r="I17" s="108">
        <v>4</v>
      </c>
      <c r="J17" s="117">
        <v>4</v>
      </c>
      <c r="K17" s="118">
        <v>0</v>
      </c>
      <c r="L17" s="119">
        <v>4</v>
      </c>
      <c r="M17" s="72"/>
      <c r="N17" s="72"/>
      <c r="O17" s="72"/>
      <c r="P17" s="31" t="s">
        <v>53</v>
      </c>
      <c r="Q17" s="31" t="s">
        <v>53</v>
      </c>
      <c r="R17" s="31" t="s">
        <v>53</v>
      </c>
      <c r="S17" s="72"/>
      <c r="T17" s="72"/>
    </row>
    <row r="18" spans="1:20" ht="11.4" customHeight="1" thickBot="1" x14ac:dyDescent="0.3">
      <c r="A18" s="72"/>
      <c r="B18" s="1"/>
      <c r="C18" s="108" t="s">
        <v>72</v>
      </c>
      <c r="D18" s="156">
        <f t="shared" si="0"/>
        <v>8</v>
      </c>
      <c r="E18" s="143">
        <f>P11</f>
        <v>15</v>
      </c>
      <c r="F18" s="157">
        <f t="shared" si="1"/>
        <v>120</v>
      </c>
      <c r="G18" s="12" t="s">
        <v>0</v>
      </c>
      <c r="H18" s="49" t="s">
        <v>51</v>
      </c>
      <c r="I18" s="108">
        <f>IF(I20=0,ROUNDDOWN(L19/2,0),L19-8)</f>
        <v>8</v>
      </c>
      <c r="J18" s="117">
        <f>IF(I20=0,ROUNDDOWN(L19/2,0),L19-8)</f>
        <v>8</v>
      </c>
      <c r="K18" s="126">
        <f>L19-I18-J18</f>
        <v>0</v>
      </c>
      <c r="L18" s="127">
        <f>J18+K18</f>
        <v>8</v>
      </c>
      <c r="M18" s="72"/>
      <c r="N18" s="72"/>
      <c r="O18" s="72"/>
      <c r="P18" s="32">
        <f>ROUNDDOWN(P16,0.01)</f>
        <v>15</v>
      </c>
      <c r="Q18" s="39">
        <f>ROUNDDOWN(Q16,0.01)</f>
        <v>12</v>
      </c>
      <c r="R18" s="39">
        <f>ROUNDDOWN(R16,0.01)</f>
        <v>15</v>
      </c>
      <c r="S18" s="72"/>
      <c r="T18" s="72"/>
    </row>
    <row r="19" spans="1:20" ht="11.4" customHeight="1" thickBot="1" x14ac:dyDescent="0.3">
      <c r="A19" s="72"/>
      <c r="B19" s="1"/>
      <c r="C19" s="120" t="s">
        <v>74</v>
      </c>
      <c r="D19" s="121">
        <f t="shared" si="0"/>
        <v>4</v>
      </c>
      <c r="E19" s="122">
        <f>P11</f>
        <v>15</v>
      </c>
      <c r="F19" s="123">
        <f t="shared" si="1"/>
        <v>60</v>
      </c>
      <c r="G19" s="58" t="s">
        <v>51</v>
      </c>
      <c r="H19" s="158">
        <f>D19</f>
        <v>4</v>
      </c>
      <c r="I19" s="124">
        <f>L20-16</f>
        <v>4</v>
      </c>
      <c r="J19" s="125">
        <f>L20-16</f>
        <v>4</v>
      </c>
      <c r="K19" s="126">
        <f>L20-I19-J19</f>
        <v>12</v>
      </c>
      <c r="L19" s="127">
        <f>J19+K19</f>
        <v>16</v>
      </c>
      <c r="M19" s="72"/>
      <c r="N19" s="72"/>
      <c r="P19" s="31" t="s">
        <v>56</v>
      </c>
      <c r="Q19" s="31" t="s">
        <v>57</v>
      </c>
      <c r="R19" s="31" t="s">
        <v>57</v>
      </c>
      <c r="S19" s="72"/>
    </row>
    <row r="20" spans="1:20" ht="11.4" customHeight="1" thickBot="1" x14ac:dyDescent="0.3">
      <c r="A20" s="72"/>
      <c r="B20" s="1"/>
      <c r="C20" s="108" t="s">
        <v>54</v>
      </c>
      <c r="D20" s="109">
        <f t="shared" si="0"/>
        <v>20</v>
      </c>
      <c r="E20" s="110">
        <f>P11</f>
        <v>15</v>
      </c>
      <c r="F20" s="111">
        <f t="shared" si="1"/>
        <v>300</v>
      </c>
      <c r="G20" s="72"/>
      <c r="H20" s="104"/>
      <c r="I20" s="108">
        <f>ROUNDDOWN(L21/2,0)</f>
        <v>20</v>
      </c>
      <c r="J20" s="117">
        <f>ROUNDDOWN(L21/2,0)</f>
        <v>20</v>
      </c>
      <c r="K20" s="126">
        <f>L21-I20-J20</f>
        <v>0</v>
      </c>
      <c r="L20" s="127">
        <f>J20+K20</f>
        <v>20</v>
      </c>
      <c r="M20" s="72"/>
      <c r="N20" s="72"/>
      <c r="P20" s="32">
        <f>IF(P16-P18&gt;0.49,ROUNDUP(P16,0.01),ROUNDDOWN(P16,-0.01))</f>
        <v>15</v>
      </c>
      <c r="Q20" s="32">
        <f>Q11</f>
        <v>12.5</v>
      </c>
      <c r="R20" s="32">
        <f>R11</f>
        <v>12</v>
      </c>
      <c r="S20" s="72"/>
    </row>
    <row r="21" spans="1:20" ht="11.4" customHeight="1" thickBot="1" x14ac:dyDescent="0.3">
      <c r="A21" s="72"/>
      <c r="B21" s="1"/>
      <c r="C21" s="108" t="s">
        <v>55</v>
      </c>
      <c r="D21" s="109">
        <f t="shared" si="0"/>
        <v>40</v>
      </c>
      <c r="E21" s="110">
        <v>0</v>
      </c>
      <c r="F21" s="111">
        <f t="shared" si="1"/>
        <v>0</v>
      </c>
      <c r="G21" s="10"/>
      <c r="H21" s="35"/>
      <c r="I21" s="128">
        <f>ROUNDDOWN(C9/2,0)</f>
        <v>40</v>
      </c>
      <c r="J21" s="129">
        <f>ROUNDDOWN(C9/2,0)</f>
        <v>40</v>
      </c>
      <c r="K21" s="130">
        <f>C9-I21-J21</f>
        <v>0</v>
      </c>
      <c r="L21" s="131">
        <f>J21+K21</f>
        <v>40</v>
      </c>
      <c r="M21" s="71"/>
      <c r="N21" s="71"/>
      <c r="P21" s="31" t="s">
        <v>58</v>
      </c>
      <c r="Q21" s="31" t="s">
        <v>59</v>
      </c>
      <c r="R21" s="31" t="s">
        <v>60</v>
      </c>
      <c r="S21" s="72"/>
    </row>
    <row r="22" spans="1:20" ht="11.4" customHeight="1" thickBot="1" x14ac:dyDescent="0.3">
      <c r="A22" s="72"/>
      <c r="B22" s="1"/>
      <c r="C22" s="132" t="s">
        <v>33</v>
      </c>
      <c r="D22" s="132">
        <f>SUM(D15:D20)</f>
        <v>39</v>
      </c>
      <c r="E22" s="133">
        <f>SUM(E15:E20)</f>
        <v>90</v>
      </c>
      <c r="F22" s="133">
        <f>SUM(F15:F21)</f>
        <v>585</v>
      </c>
      <c r="G22" s="72"/>
      <c r="H22" s="104"/>
      <c r="I22" s="35"/>
      <c r="J22" s="71"/>
      <c r="K22" s="71"/>
      <c r="L22" s="71"/>
      <c r="M22" s="71"/>
      <c r="N22" s="72"/>
      <c r="O22" s="72"/>
      <c r="P22" s="39">
        <f>P8-F22</f>
        <v>15</v>
      </c>
      <c r="Q22" s="39">
        <f>Q8-F35</f>
        <v>-7.5</v>
      </c>
      <c r="R22" s="39">
        <f>R8-R14</f>
        <v>12</v>
      </c>
      <c r="S22" s="72"/>
      <c r="T22" s="72"/>
    </row>
    <row r="23" spans="1:20" ht="11.4" customHeight="1" thickBot="1" x14ac:dyDescent="0.3">
      <c r="A23" s="72"/>
      <c r="B23" s="1"/>
      <c r="C23" s="72"/>
      <c r="D23" s="72"/>
      <c r="E23" s="72"/>
      <c r="F23" s="72"/>
      <c r="G23" s="104" t="s">
        <v>0</v>
      </c>
      <c r="H23" s="104"/>
      <c r="I23" s="104"/>
      <c r="J23" s="104"/>
      <c r="K23" s="104"/>
      <c r="L23" s="104"/>
      <c r="M23" s="72"/>
      <c r="N23" s="72"/>
      <c r="O23" s="72"/>
      <c r="P23" s="163" t="s">
        <v>64</v>
      </c>
      <c r="Q23" s="164"/>
      <c r="R23" s="165"/>
      <c r="S23" s="72"/>
    </row>
    <row r="24" spans="1:20" ht="11.4" customHeight="1" thickBot="1" x14ac:dyDescent="0.3">
      <c r="A24" s="72"/>
      <c r="B24" s="1" t="s">
        <v>63</v>
      </c>
      <c r="C24" s="73" t="s">
        <v>61</v>
      </c>
      <c r="D24" s="175" t="s">
        <v>62</v>
      </c>
      <c r="E24" s="176"/>
      <c r="F24" s="177"/>
      <c r="G24" s="105" t="s">
        <v>0</v>
      </c>
      <c r="H24" s="71" t="s">
        <v>0</v>
      </c>
      <c r="I24" s="104"/>
      <c r="J24" s="104"/>
      <c r="K24" s="104"/>
      <c r="L24" s="104"/>
      <c r="M24" s="72"/>
      <c r="N24" s="72"/>
      <c r="O24" s="72"/>
      <c r="P24" s="72"/>
      <c r="Q24" s="74">
        <f>SUM(P22:R22)</f>
        <v>19.5</v>
      </c>
      <c r="R24" s="75" t="s">
        <v>0</v>
      </c>
      <c r="S24" s="72"/>
    </row>
    <row r="25" spans="1:20" ht="11.4" customHeight="1" thickBot="1" x14ac:dyDescent="0.3">
      <c r="A25" s="72"/>
      <c r="B25" s="1"/>
      <c r="C25" s="28" t="s">
        <v>30</v>
      </c>
      <c r="D25" s="28" t="s">
        <v>31</v>
      </c>
      <c r="E25" s="29" t="s">
        <v>32</v>
      </c>
      <c r="F25" s="27" t="s">
        <v>33</v>
      </c>
      <c r="G25" s="104"/>
      <c r="H25" s="12" t="s">
        <v>0</v>
      </c>
      <c r="I25" s="191" t="s">
        <v>34</v>
      </c>
      <c r="J25" s="192"/>
      <c r="K25" s="192"/>
      <c r="L25" s="193"/>
      <c r="M25" s="72"/>
      <c r="N25" s="72"/>
      <c r="O25" s="72"/>
      <c r="P25" s="173" t="s">
        <v>65</v>
      </c>
      <c r="Q25" s="185"/>
      <c r="R25" s="186"/>
      <c r="S25" s="72"/>
    </row>
    <row r="26" spans="1:20" ht="11.4" customHeight="1" thickBot="1" x14ac:dyDescent="0.3">
      <c r="A26" s="72"/>
      <c r="B26" s="1"/>
      <c r="C26" s="34" t="s">
        <v>35</v>
      </c>
      <c r="D26" s="34" t="s">
        <v>36</v>
      </c>
      <c r="E26" s="33" t="s">
        <v>37</v>
      </c>
      <c r="F26" s="107" t="s">
        <v>71</v>
      </c>
      <c r="G26" s="104"/>
      <c r="H26" s="30"/>
      <c r="I26" s="187" t="s">
        <v>38</v>
      </c>
      <c r="J26" s="188"/>
      <c r="K26" s="43" t="s">
        <v>39</v>
      </c>
      <c r="L26" s="43" t="s">
        <v>40</v>
      </c>
      <c r="M26" s="72"/>
      <c r="N26" s="72"/>
      <c r="O26" s="72"/>
      <c r="Q26" s="32">
        <f>SUM(P14:R14)</f>
        <v>1180.5</v>
      </c>
      <c r="S26" s="72"/>
    </row>
    <row r="27" spans="1:20" ht="11.4" customHeight="1" thickBot="1" x14ac:dyDescent="0.3">
      <c r="A27" s="72"/>
      <c r="B27" s="1"/>
      <c r="C27" s="38"/>
      <c r="D27" s="34" t="s">
        <v>42</v>
      </c>
      <c r="E27" s="37" t="s">
        <v>43</v>
      </c>
      <c r="F27" s="37" t="s">
        <v>25</v>
      </c>
      <c r="G27" s="112"/>
      <c r="H27" s="104"/>
      <c r="I27" s="194" t="s">
        <v>45</v>
      </c>
      <c r="J27" s="195"/>
      <c r="K27" s="134"/>
      <c r="L27" s="134" t="s">
        <v>46</v>
      </c>
      <c r="M27" s="72"/>
      <c r="N27" s="72"/>
      <c r="O27" s="72"/>
      <c r="S27" s="72"/>
    </row>
    <row r="28" spans="1:20" ht="11.4" customHeight="1" thickBot="1" x14ac:dyDescent="0.3">
      <c r="A28" s="72"/>
      <c r="B28" s="1"/>
      <c r="C28" s="113" t="s">
        <v>47</v>
      </c>
      <c r="D28" s="135">
        <f t="shared" ref="D28:D33" si="2">I28</f>
        <v>1</v>
      </c>
      <c r="E28" s="136">
        <f>Q11</f>
        <v>12.5</v>
      </c>
      <c r="F28" s="137">
        <f t="shared" ref="F28:F34" si="3">E28*D28</f>
        <v>12.5</v>
      </c>
      <c r="G28" s="112"/>
      <c r="H28" s="104"/>
      <c r="I28" s="113">
        <v>1</v>
      </c>
      <c r="J28" s="114">
        <v>1</v>
      </c>
      <c r="K28" s="115">
        <v>0</v>
      </c>
      <c r="L28" s="116">
        <v>1</v>
      </c>
      <c r="M28" s="72"/>
      <c r="N28" s="72"/>
      <c r="O28" s="72"/>
      <c r="S28" s="72"/>
    </row>
    <row r="29" spans="1:20" ht="11.4" customHeight="1" thickBot="1" x14ac:dyDescent="0.3">
      <c r="A29" s="72"/>
      <c r="B29" s="1"/>
      <c r="C29" s="108" t="s">
        <v>50</v>
      </c>
      <c r="D29" s="138">
        <f t="shared" si="2"/>
        <v>2</v>
      </c>
      <c r="E29" s="110">
        <f>Q11</f>
        <v>12.5</v>
      </c>
      <c r="F29" s="137">
        <f t="shared" si="3"/>
        <v>25</v>
      </c>
      <c r="G29" s="112"/>
      <c r="H29" s="104"/>
      <c r="I29" s="108">
        <v>2</v>
      </c>
      <c r="J29" s="117">
        <v>2</v>
      </c>
      <c r="K29" s="118">
        <v>0</v>
      </c>
      <c r="L29" s="119">
        <v>2</v>
      </c>
      <c r="M29" s="72"/>
      <c r="N29" s="72"/>
      <c r="O29" s="72"/>
      <c r="P29" s="72"/>
      <c r="Q29" s="72" t="s">
        <v>0</v>
      </c>
      <c r="R29" s="72" t="s">
        <v>0</v>
      </c>
      <c r="S29" s="72"/>
    </row>
    <row r="30" spans="1:20" ht="11.4" customHeight="1" thickBot="1" x14ac:dyDescent="0.3">
      <c r="A30" s="72"/>
      <c r="B30" s="1"/>
      <c r="C30" s="108" t="s">
        <v>66</v>
      </c>
      <c r="D30" s="138">
        <f t="shared" si="2"/>
        <v>4</v>
      </c>
      <c r="E30" s="139">
        <f>Q11</f>
        <v>12.5</v>
      </c>
      <c r="F30" s="42">
        <f t="shared" si="3"/>
        <v>50</v>
      </c>
      <c r="G30" s="12" t="s">
        <v>0</v>
      </c>
      <c r="H30" s="43" t="s">
        <v>48</v>
      </c>
      <c r="I30" s="108">
        <v>4</v>
      </c>
      <c r="J30" s="117">
        <v>4</v>
      </c>
      <c r="K30" s="118">
        <v>0</v>
      </c>
      <c r="L30" s="119">
        <v>4</v>
      </c>
      <c r="M30" s="72"/>
      <c r="N30" s="72"/>
      <c r="O30" s="72"/>
      <c r="P30" s="72"/>
      <c r="Q30" s="72"/>
      <c r="R30" s="72"/>
      <c r="S30" s="72"/>
    </row>
    <row r="31" spans="1:20" ht="11.4" customHeight="1" thickBot="1" x14ac:dyDescent="0.3">
      <c r="A31" s="72"/>
      <c r="B31" s="142" t="s">
        <v>0</v>
      </c>
      <c r="C31" s="108" t="s">
        <v>72</v>
      </c>
      <c r="D31" s="138">
        <f t="shared" si="2"/>
        <v>8</v>
      </c>
      <c r="E31" s="143">
        <f>Q11</f>
        <v>12.5</v>
      </c>
      <c r="F31" s="137">
        <f t="shared" si="3"/>
        <v>100</v>
      </c>
      <c r="G31" s="72"/>
      <c r="H31" s="49" t="s">
        <v>51</v>
      </c>
      <c r="I31" s="108">
        <f>IF(I33=0,ROUNDDOWN(L32/2,0),L32-8)</f>
        <v>8</v>
      </c>
      <c r="J31" s="117">
        <f>IF(I33=0,ROUNDDOWN(L32/2,0),L32-8)</f>
        <v>8</v>
      </c>
      <c r="K31" s="126">
        <f>L33-I31-J31</f>
        <v>4</v>
      </c>
      <c r="L31" s="127">
        <f>J31+K31</f>
        <v>12</v>
      </c>
      <c r="M31" s="72"/>
      <c r="N31" s="72"/>
      <c r="O31" s="72"/>
      <c r="P31" s="72"/>
      <c r="Q31" s="72"/>
      <c r="R31" s="72"/>
      <c r="S31" s="72"/>
    </row>
    <row r="32" spans="1:20" ht="11.4" customHeight="1" thickBot="1" x14ac:dyDescent="0.3">
      <c r="A32" s="72"/>
      <c r="B32" s="1"/>
      <c r="C32" s="120" t="s">
        <v>74</v>
      </c>
      <c r="D32" s="140">
        <f t="shared" si="2"/>
        <v>4</v>
      </c>
      <c r="E32" s="122">
        <f>Q11</f>
        <v>12.5</v>
      </c>
      <c r="F32" s="141">
        <f t="shared" si="3"/>
        <v>50</v>
      </c>
      <c r="G32" s="58" t="s">
        <v>51</v>
      </c>
      <c r="H32" s="158">
        <f>D32</f>
        <v>4</v>
      </c>
      <c r="I32" s="124">
        <f>L33-16</f>
        <v>4</v>
      </c>
      <c r="J32" s="125">
        <f>L33-16</f>
        <v>4</v>
      </c>
      <c r="K32" s="126">
        <f>L33-I32-J32</f>
        <v>12</v>
      </c>
      <c r="L32" s="127">
        <f>J32+K32</f>
        <v>16</v>
      </c>
      <c r="M32" s="72"/>
      <c r="N32" s="72"/>
      <c r="O32" s="72"/>
      <c r="P32" s="72"/>
      <c r="Q32" s="72"/>
      <c r="R32" s="72"/>
      <c r="S32" s="72"/>
    </row>
    <row r="33" spans="1:20" ht="11.4" customHeight="1" thickBot="1" x14ac:dyDescent="0.3">
      <c r="A33" s="72"/>
      <c r="B33" s="1"/>
      <c r="C33" s="108" t="s">
        <v>54</v>
      </c>
      <c r="D33" s="138">
        <f t="shared" si="2"/>
        <v>20</v>
      </c>
      <c r="E33" s="143">
        <f>Q11</f>
        <v>12.5</v>
      </c>
      <c r="F33" s="137">
        <f t="shared" si="3"/>
        <v>250</v>
      </c>
      <c r="G33" s="85"/>
      <c r="H33" s="35"/>
      <c r="I33" s="108">
        <f>ROUNDDOWN((L34+J20)/2,0)</f>
        <v>20</v>
      </c>
      <c r="J33" s="108">
        <f>ROUNDDOWN((L34+J20)/2,0)</f>
        <v>20</v>
      </c>
      <c r="K33" s="126">
        <f>L34-J33</f>
        <v>0</v>
      </c>
      <c r="L33" s="127">
        <f>J33+K33</f>
        <v>20</v>
      </c>
      <c r="M33" s="71"/>
      <c r="N33" s="71"/>
      <c r="O33" s="72"/>
      <c r="P33" s="72"/>
      <c r="Q33" s="72"/>
      <c r="R33" s="72"/>
      <c r="S33" s="72"/>
    </row>
    <row r="34" spans="1:20" ht="11.4" customHeight="1" thickBot="1" x14ac:dyDescent="0.3">
      <c r="A34" s="72"/>
      <c r="B34" s="1"/>
      <c r="C34" s="128" t="s">
        <v>55</v>
      </c>
      <c r="D34" s="144">
        <f>I34</f>
        <v>20</v>
      </c>
      <c r="E34" s="145">
        <v>0</v>
      </c>
      <c r="F34" s="137">
        <f t="shared" si="3"/>
        <v>0</v>
      </c>
      <c r="G34" s="85"/>
      <c r="H34" s="35"/>
      <c r="I34" s="128">
        <f>ROUNDDOWN(J21/2,0)</f>
        <v>20</v>
      </c>
      <c r="J34" s="146">
        <f>ROUNDDOWN(J21/2,0)</f>
        <v>20</v>
      </c>
      <c r="K34" s="130">
        <f>J21-I34-J34</f>
        <v>0</v>
      </c>
      <c r="L34" s="131">
        <f>J34+K34</f>
        <v>20</v>
      </c>
      <c r="M34" s="71"/>
      <c r="N34" s="72"/>
      <c r="O34" s="72"/>
      <c r="P34" s="72"/>
      <c r="Q34" s="72"/>
      <c r="R34" s="72"/>
      <c r="S34" s="72"/>
      <c r="T34" s="72"/>
    </row>
    <row r="35" spans="1:20" ht="11.4" customHeight="1" thickBot="1" x14ac:dyDescent="0.3">
      <c r="A35" s="72"/>
      <c r="B35" s="1"/>
      <c r="C35" s="132" t="s">
        <v>33</v>
      </c>
      <c r="D35" s="159">
        <f>SUM(D28:D33)</f>
        <v>39</v>
      </c>
      <c r="E35" s="148">
        <f>SUM(E28:E34)</f>
        <v>75</v>
      </c>
      <c r="F35" s="133">
        <f>SUM(F28:F34)</f>
        <v>487.5</v>
      </c>
      <c r="G35" s="72"/>
      <c r="H35" s="72"/>
      <c r="I35" s="104"/>
      <c r="J35" s="71"/>
      <c r="K35" s="71"/>
      <c r="L35" s="71"/>
      <c r="M35" s="104"/>
      <c r="N35" s="72"/>
      <c r="O35" s="72"/>
      <c r="P35" s="72"/>
      <c r="Q35" s="72"/>
      <c r="R35" s="72"/>
      <c r="S35" s="72"/>
      <c r="T35" s="72"/>
    </row>
    <row r="36" spans="1:20" ht="11.4" customHeight="1" thickBot="1" x14ac:dyDescent="0.3">
      <c r="A36" s="72"/>
      <c r="B36" s="1" t="s">
        <v>69</v>
      </c>
      <c r="C36" s="72"/>
      <c r="D36" s="149"/>
      <c r="E36" s="149"/>
      <c r="F36" s="149"/>
      <c r="G36" s="71"/>
      <c r="H36" s="71" t="s">
        <v>0</v>
      </c>
      <c r="I36" s="104"/>
      <c r="J36" s="104"/>
      <c r="K36" s="104"/>
      <c r="L36" s="104"/>
      <c r="M36" s="72"/>
      <c r="N36" s="72"/>
      <c r="O36" s="72"/>
      <c r="P36" s="72"/>
      <c r="Q36" s="72"/>
      <c r="R36" s="72"/>
      <c r="S36" s="72"/>
    </row>
    <row r="37" spans="1:20" ht="11.4" customHeight="1" thickBot="1" x14ac:dyDescent="0.3">
      <c r="A37" s="72"/>
      <c r="B37" s="72"/>
      <c r="C37" s="73" t="s">
        <v>67</v>
      </c>
      <c r="D37" s="175" t="s">
        <v>68</v>
      </c>
      <c r="E37" s="176"/>
      <c r="F37" s="177"/>
      <c r="G37" s="104" t="s">
        <v>0</v>
      </c>
      <c r="H37" s="30" t="s">
        <v>0</v>
      </c>
      <c r="I37" s="104"/>
      <c r="J37" s="104"/>
      <c r="K37" s="104"/>
      <c r="L37" s="104"/>
      <c r="M37" s="72"/>
      <c r="N37" s="72"/>
      <c r="O37" s="72"/>
      <c r="P37" s="72"/>
      <c r="Q37" s="72"/>
      <c r="R37" s="72"/>
      <c r="S37" s="72"/>
    </row>
    <row r="38" spans="1:20" ht="11.4" customHeight="1" thickBot="1" x14ac:dyDescent="0.3">
      <c r="A38" s="72"/>
      <c r="B38" s="72"/>
      <c r="C38" s="28" t="s">
        <v>30</v>
      </c>
      <c r="D38" s="28" t="s">
        <v>31</v>
      </c>
      <c r="E38" s="29" t="s">
        <v>32</v>
      </c>
      <c r="F38" s="27" t="s">
        <v>33</v>
      </c>
      <c r="G38" s="104"/>
      <c r="H38" s="12" t="s">
        <v>0</v>
      </c>
      <c r="I38" s="191" t="s">
        <v>34</v>
      </c>
      <c r="J38" s="192"/>
      <c r="K38" s="192"/>
      <c r="L38" s="193"/>
      <c r="M38" s="72"/>
      <c r="N38" s="72"/>
      <c r="O38" s="72"/>
      <c r="P38" s="72"/>
      <c r="Q38" s="72"/>
      <c r="R38" s="72"/>
      <c r="S38" s="72"/>
    </row>
    <row r="39" spans="1:20" ht="11.4" customHeight="1" x14ac:dyDescent="0.25">
      <c r="A39" s="72"/>
      <c r="B39" s="72"/>
      <c r="C39" s="34" t="s">
        <v>35</v>
      </c>
      <c r="D39" s="107" t="s">
        <v>36</v>
      </c>
      <c r="E39" s="33" t="s">
        <v>37</v>
      </c>
      <c r="F39" s="107" t="s">
        <v>71</v>
      </c>
      <c r="G39" s="112"/>
      <c r="H39" s="104"/>
      <c r="I39" s="187" t="s">
        <v>38</v>
      </c>
      <c r="J39" s="188"/>
      <c r="K39" s="43" t="s">
        <v>39</v>
      </c>
      <c r="L39" s="43" t="s">
        <v>40</v>
      </c>
      <c r="M39" s="72"/>
      <c r="N39" s="72"/>
      <c r="O39" s="72"/>
      <c r="P39" s="72"/>
      <c r="Q39" s="72"/>
      <c r="R39" s="72"/>
      <c r="S39" s="72"/>
    </row>
    <row r="40" spans="1:20" ht="11.4" customHeight="1" thickBot="1" x14ac:dyDescent="0.3">
      <c r="A40" s="72"/>
      <c r="B40" s="72"/>
      <c r="C40" s="38"/>
      <c r="D40" s="107" t="s">
        <v>42</v>
      </c>
      <c r="E40" s="37" t="s">
        <v>43</v>
      </c>
      <c r="F40" s="37" t="s">
        <v>25</v>
      </c>
      <c r="G40" s="112"/>
      <c r="H40" s="104"/>
      <c r="I40" s="194" t="s">
        <v>45</v>
      </c>
      <c r="J40" s="195"/>
      <c r="K40" s="134"/>
      <c r="L40" s="134" t="s">
        <v>46</v>
      </c>
      <c r="M40" s="72"/>
      <c r="N40" s="72"/>
      <c r="O40" s="72"/>
      <c r="P40" s="72"/>
      <c r="Q40" s="72"/>
      <c r="R40" s="72"/>
      <c r="S40" s="72"/>
    </row>
    <row r="41" spans="1:20" ht="11.4" customHeight="1" thickBot="1" x14ac:dyDescent="0.3">
      <c r="A41" s="72"/>
      <c r="B41" s="72"/>
      <c r="C41" s="113" t="s">
        <v>47</v>
      </c>
      <c r="D41" s="150">
        <f>I41</f>
        <v>1</v>
      </c>
      <c r="E41" s="151">
        <f>R11</f>
        <v>12</v>
      </c>
      <c r="F41" s="137">
        <f>E41*D41</f>
        <v>12</v>
      </c>
      <c r="G41" s="12" t="s">
        <v>0</v>
      </c>
      <c r="H41" s="43" t="s">
        <v>48</v>
      </c>
      <c r="I41" s="113">
        <v>1</v>
      </c>
      <c r="J41" s="114">
        <v>1</v>
      </c>
      <c r="K41" s="115">
        <v>0</v>
      </c>
      <c r="L41" s="116">
        <v>1</v>
      </c>
      <c r="M41" s="72"/>
      <c r="N41" s="72"/>
      <c r="O41" s="72"/>
      <c r="P41" s="72"/>
      <c r="Q41" s="72"/>
      <c r="R41" s="72"/>
      <c r="S41" s="72"/>
    </row>
    <row r="42" spans="1:20" ht="11.4" customHeight="1" thickBot="1" x14ac:dyDescent="0.3">
      <c r="A42" s="72"/>
      <c r="B42" s="112" t="s">
        <v>0</v>
      </c>
      <c r="C42" s="108" t="s">
        <v>50</v>
      </c>
      <c r="D42" s="109">
        <f>I42</f>
        <v>2</v>
      </c>
      <c r="E42" s="152">
        <f>R11</f>
        <v>12</v>
      </c>
      <c r="F42" s="137">
        <f>E42*D42</f>
        <v>24</v>
      </c>
      <c r="G42" s="72" t="s">
        <v>0</v>
      </c>
      <c r="H42" s="49" t="s">
        <v>51</v>
      </c>
      <c r="I42" s="108">
        <v>2</v>
      </c>
      <c r="J42" s="117">
        <v>2</v>
      </c>
      <c r="K42" s="118">
        <v>0</v>
      </c>
      <c r="L42" s="119">
        <v>2</v>
      </c>
      <c r="M42" s="72"/>
      <c r="N42" s="72"/>
      <c r="O42" s="72"/>
      <c r="P42" s="72"/>
      <c r="Q42" s="72"/>
      <c r="R42" s="72"/>
      <c r="S42" s="72"/>
    </row>
    <row r="43" spans="1:20" ht="11.4" customHeight="1" thickBot="1" x14ac:dyDescent="0.3">
      <c r="A43" s="72"/>
      <c r="B43" s="72"/>
      <c r="C43" s="120" t="s">
        <v>66</v>
      </c>
      <c r="D43" s="121">
        <f>I43</f>
        <v>1</v>
      </c>
      <c r="E43" s="153">
        <f>R11</f>
        <v>12</v>
      </c>
      <c r="F43" s="141">
        <f>E43*D43</f>
        <v>12</v>
      </c>
      <c r="G43" s="58" t="s">
        <v>51</v>
      </c>
      <c r="H43" s="158">
        <f>D43</f>
        <v>1</v>
      </c>
      <c r="I43" s="124">
        <f>IF(I45=0,ROUNDDOWN(L44/2,0),L44-4)</f>
        <v>1</v>
      </c>
      <c r="J43" s="125">
        <f>L44-4</f>
        <v>1</v>
      </c>
      <c r="K43" s="126">
        <f>L44-I43-J43</f>
        <v>3</v>
      </c>
      <c r="L43" s="127">
        <f>J43+K43</f>
        <v>4</v>
      </c>
      <c r="M43" s="72"/>
      <c r="N43" s="72"/>
      <c r="O43" s="72"/>
      <c r="P43" s="72"/>
      <c r="Q43" s="72"/>
      <c r="R43" s="72"/>
      <c r="S43" s="72"/>
    </row>
    <row r="44" spans="1:20" ht="11.4" customHeight="1" thickBot="1" x14ac:dyDescent="0.3">
      <c r="A44" s="72"/>
      <c r="B44" s="72"/>
      <c r="C44" s="108" t="s">
        <v>72</v>
      </c>
      <c r="D44" s="154">
        <f>I44</f>
        <v>5</v>
      </c>
      <c r="E44" s="160">
        <f>IF(D45=0,0,R11)</f>
        <v>12</v>
      </c>
      <c r="F44" s="137">
        <f>E44*D44</f>
        <v>60</v>
      </c>
      <c r="G44" s="72"/>
      <c r="H44" s="72"/>
      <c r="I44" s="128">
        <f>ROUNDDOWN(L45/2,0)</f>
        <v>5</v>
      </c>
      <c r="J44" s="146">
        <f>ROUNDDOWN(L45/2,0)</f>
        <v>5</v>
      </c>
      <c r="K44" s="130">
        <f>L45-I44-J44</f>
        <v>0</v>
      </c>
      <c r="L44" s="131">
        <f>J44+K44</f>
        <v>5</v>
      </c>
      <c r="M44" s="72"/>
      <c r="N44" s="72"/>
      <c r="O44" s="72"/>
      <c r="P44" s="72"/>
      <c r="Q44" s="72"/>
      <c r="R44" s="72"/>
      <c r="S44" s="72"/>
    </row>
    <row r="45" spans="1:20" ht="11.4" customHeight="1" thickBot="1" x14ac:dyDescent="0.3">
      <c r="A45" s="72"/>
      <c r="B45" s="72"/>
      <c r="C45" s="128" t="s">
        <v>55</v>
      </c>
      <c r="D45" s="154">
        <f>I45</f>
        <v>10</v>
      </c>
      <c r="E45" s="155">
        <v>0</v>
      </c>
      <c r="F45" s="137">
        <f>E45*D45</f>
        <v>0</v>
      </c>
      <c r="G45" s="72"/>
      <c r="H45" s="72"/>
      <c r="I45" s="128">
        <f>IF(J34=16,0,ROUNDDOWN(J34/2,0))</f>
        <v>10</v>
      </c>
      <c r="J45" s="146">
        <f>IF(J34=16,0,ROUNDDOWN(J34/2,0))</f>
        <v>10</v>
      </c>
      <c r="K45" s="130">
        <f>J34-I45-J45</f>
        <v>0</v>
      </c>
      <c r="L45" s="131">
        <f>J45+K45</f>
        <v>10</v>
      </c>
      <c r="M45" s="72"/>
      <c r="N45" s="72"/>
      <c r="O45" s="72"/>
      <c r="P45" s="72"/>
      <c r="Q45" s="72"/>
      <c r="R45" s="72"/>
      <c r="S45" s="72"/>
    </row>
    <row r="46" spans="1:20" ht="11.4" customHeight="1" thickBot="1" x14ac:dyDescent="0.3">
      <c r="A46" s="72"/>
      <c r="B46" s="72"/>
      <c r="C46" s="132" t="s">
        <v>33</v>
      </c>
      <c r="D46" s="147">
        <f>IF(D45=0,SUM(D41:D43),SUM(D41:D44))</f>
        <v>9</v>
      </c>
      <c r="E46" s="148">
        <f>SUM(E41:E45)</f>
        <v>48</v>
      </c>
      <c r="F46" s="133">
        <f>SUM(F41:F45)</f>
        <v>108</v>
      </c>
      <c r="G46" s="72"/>
      <c r="H46" s="72"/>
      <c r="I46" s="71"/>
      <c r="J46" s="72"/>
      <c r="K46" s="72"/>
      <c r="L46" s="72"/>
      <c r="M46" s="72"/>
      <c r="N46" s="72"/>
      <c r="O46" s="72"/>
      <c r="P46" s="72"/>
      <c r="Q46" s="72"/>
      <c r="R46" s="72"/>
    </row>
    <row r="47" spans="1:20" ht="11.4" customHeight="1" x14ac:dyDescent="0.25">
      <c r="A47" s="72"/>
      <c r="B47" s="72"/>
      <c r="C47" s="72" t="s">
        <v>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</row>
    <row r="48" spans="1:20" ht="11.4" customHeight="1" x14ac:dyDescent="0.25">
      <c r="A48" s="72"/>
      <c r="B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</row>
    <row r="49" spans="1:20" ht="11.4" customHeight="1" x14ac:dyDescent="0.25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S49" s="72"/>
    </row>
    <row r="50" spans="1:20" ht="11.4" customHeight="1" x14ac:dyDescent="0.25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</row>
    <row r="51" spans="1:20" ht="11.4" customHeight="1" x14ac:dyDescent="0.25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</row>
    <row r="52" spans="1:20" ht="11.4" customHeight="1" x14ac:dyDescent="0.25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</row>
    <row r="53" spans="1:20" ht="11.4" customHeight="1" x14ac:dyDescent="0.25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</row>
    <row r="54" spans="1:20" ht="11.4" customHeight="1" x14ac:dyDescent="0.25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</row>
    <row r="55" spans="1:20" ht="11.4" customHeight="1" x14ac:dyDescent="0.25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</row>
    <row r="56" spans="1:20" ht="11.4" customHeight="1" x14ac:dyDescent="0.25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</row>
    <row r="57" spans="1:20" ht="11.4" customHeight="1" x14ac:dyDescent="0.25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</row>
    <row r="58" spans="1:20" ht="11.4" customHeight="1" x14ac:dyDescent="0.25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</row>
    <row r="59" spans="1:20" ht="11.4" customHeight="1" x14ac:dyDescent="0.25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</row>
    <row r="60" spans="1:20" ht="11.4" customHeight="1" x14ac:dyDescent="0.25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</row>
    <row r="61" spans="1:20" ht="11.4" customHeight="1" x14ac:dyDescent="0.25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</row>
    <row r="62" spans="1:20" ht="11.4" customHeight="1" x14ac:dyDescent="0.25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</row>
    <row r="63" spans="1:20" ht="11.4" customHeight="1" x14ac:dyDescent="0.25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</row>
    <row r="64" spans="1:20" ht="11.4" customHeight="1" x14ac:dyDescent="0.25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</row>
    <row r="65" spans="1:20" ht="11.4" customHeight="1" x14ac:dyDescent="0.25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</row>
    <row r="66" spans="1:20" ht="11.4" customHeight="1" x14ac:dyDescent="0.25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</row>
    <row r="67" spans="1:20" ht="11.4" customHeight="1" x14ac:dyDescent="0.25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</row>
    <row r="68" spans="1:20" ht="11.4" customHeight="1" x14ac:dyDescent="0.25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</row>
    <row r="69" spans="1:20" ht="11.4" customHeight="1" x14ac:dyDescent="0.25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</row>
    <row r="70" spans="1:20" ht="11.4" customHeight="1" x14ac:dyDescent="0.25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</row>
    <row r="71" spans="1:20" ht="11.4" customHeight="1" x14ac:dyDescent="0.25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</row>
    <row r="72" spans="1:20" ht="11.4" customHeight="1" x14ac:dyDescent="0.25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</row>
    <row r="73" spans="1:20" ht="11.4" customHeight="1" x14ac:dyDescent="0.25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</row>
    <row r="74" spans="1:20" ht="11.4" customHeight="1" x14ac:dyDescent="0.25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</row>
    <row r="75" spans="1:20" ht="11.4" customHeight="1" x14ac:dyDescent="0.25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</row>
    <row r="76" spans="1:20" ht="11.4" customHeight="1" x14ac:dyDescent="0.25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</row>
    <row r="77" spans="1:20" ht="11.4" customHeight="1" x14ac:dyDescent="0.25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</row>
    <row r="78" spans="1:20" ht="11.4" customHeight="1" x14ac:dyDescent="0.25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</row>
    <row r="79" spans="1:20" ht="11.4" customHeight="1" x14ac:dyDescent="0.25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</row>
    <row r="80" spans="1:20" ht="11.4" customHeight="1" x14ac:dyDescent="0.25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</row>
    <row r="81" spans="1:20" ht="11.4" customHeight="1" x14ac:dyDescent="0.25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</row>
    <row r="82" spans="1:20" ht="11.4" customHeight="1" x14ac:dyDescent="0.25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</row>
    <row r="83" spans="1:20" ht="11.4" customHeight="1" x14ac:dyDescent="0.25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</row>
    <row r="84" spans="1:20" ht="11.4" customHeight="1" x14ac:dyDescent="0.25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</row>
    <row r="85" spans="1:20" ht="11.4" customHeight="1" x14ac:dyDescent="0.25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</row>
    <row r="86" spans="1:20" ht="11.4" customHeight="1" x14ac:dyDescent="0.25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</row>
    <row r="87" spans="1:20" ht="11.4" customHeight="1" x14ac:dyDescent="0.25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</row>
    <row r="88" spans="1:20" ht="11.4" customHeight="1" x14ac:dyDescent="0.25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</row>
    <row r="89" spans="1:20" ht="11.4" customHeight="1" x14ac:dyDescent="0.25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</row>
    <row r="90" spans="1:20" ht="11.4" customHeight="1" x14ac:dyDescent="0.25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</row>
    <row r="91" spans="1:20" ht="11.4" customHeight="1" x14ac:dyDescent="0.25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</row>
    <row r="92" spans="1:20" ht="11.4" customHeight="1" x14ac:dyDescent="0.25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</row>
    <row r="93" spans="1:20" ht="11.4" customHeight="1" x14ac:dyDescent="0.25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</row>
    <row r="94" spans="1:20" ht="11.4" customHeight="1" x14ac:dyDescent="0.25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</row>
    <row r="95" spans="1:20" ht="11.4" customHeight="1" x14ac:dyDescent="0.25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</row>
    <row r="96" spans="1:20" ht="11.4" customHeight="1" x14ac:dyDescent="0.25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</row>
    <row r="97" spans="1:20" ht="11.4" customHeight="1" x14ac:dyDescent="0.25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</row>
    <row r="98" spans="1:20" ht="11.4" customHeight="1" x14ac:dyDescent="0.25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</row>
    <row r="99" spans="1:20" ht="11.4" customHeight="1" x14ac:dyDescent="0.25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</row>
    <row r="100" spans="1:20" ht="11.4" customHeight="1" x14ac:dyDescent="0.25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</row>
    <row r="101" spans="1:20" x14ac:dyDescent="0.25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</row>
    <row r="102" spans="1:20" x14ac:dyDescent="0.25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</row>
    <row r="103" spans="1:20" x14ac:dyDescent="0.25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</row>
    <row r="104" spans="1:20" x14ac:dyDescent="0.25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</row>
    <row r="105" spans="1:20" x14ac:dyDescent="0.25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</row>
    <row r="106" spans="1:20" x14ac:dyDescent="0.25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</row>
    <row r="107" spans="1:20" x14ac:dyDescent="0.25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</row>
    <row r="108" spans="1:20" x14ac:dyDescent="0.25">
      <c r="A108" s="72"/>
      <c r="B108" s="72"/>
      <c r="C108" s="72"/>
      <c r="D108" s="72"/>
      <c r="E108" s="72"/>
      <c r="F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</row>
    <row r="109" spans="1:20" x14ac:dyDescent="0.25">
      <c r="A109" s="72"/>
      <c r="B109" s="72"/>
      <c r="C109" s="72"/>
      <c r="D109" s="72"/>
      <c r="E109" s="72"/>
      <c r="F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</row>
    <row r="110" spans="1:20" x14ac:dyDescent="0.25">
      <c r="C110" s="72"/>
      <c r="D110" s="72"/>
      <c r="E110" s="72"/>
      <c r="F110" s="72"/>
      <c r="I110" s="72"/>
      <c r="J110" s="72"/>
      <c r="K110" s="72"/>
      <c r="L110" s="72"/>
      <c r="M110" s="72"/>
      <c r="P110" s="72"/>
      <c r="Q110" s="72"/>
      <c r="R110" s="72"/>
    </row>
    <row r="111" spans="1:20" x14ac:dyDescent="0.25">
      <c r="C111" s="72"/>
      <c r="D111" s="72"/>
      <c r="E111" s="72"/>
      <c r="J111" s="72"/>
      <c r="K111" s="72"/>
      <c r="L111" s="72"/>
      <c r="P111" s="72"/>
      <c r="Q111" s="72"/>
      <c r="R111" s="72"/>
    </row>
    <row r="112" spans="1:20" x14ac:dyDescent="0.25">
      <c r="L112" s="72"/>
    </row>
  </sheetData>
  <mergeCells count="18">
    <mergeCell ref="I40:J40"/>
    <mergeCell ref="I13:J13"/>
    <mergeCell ref="I14:J14"/>
    <mergeCell ref="P23:R23"/>
    <mergeCell ref="D24:F24"/>
    <mergeCell ref="I25:L25"/>
    <mergeCell ref="P25:R25"/>
    <mergeCell ref="I26:J26"/>
    <mergeCell ref="I27:J27"/>
    <mergeCell ref="D37:F37"/>
    <mergeCell ref="I38:L38"/>
    <mergeCell ref="I39:J39"/>
    <mergeCell ref="I12:L12"/>
    <mergeCell ref="C3:L3"/>
    <mergeCell ref="O3:S3"/>
    <mergeCell ref="P5:R5"/>
    <mergeCell ref="P6:Q6"/>
    <mergeCell ref="D11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17 à 32</vt:lpstr>
      <vt:lpstr>33 à 64</vt:lpstr>
      <vt:lpstr>65 à 128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Chantal</dc:creator>
  <cp:keywords/>
  <dc:description/>
  <cp:lastModifiedBy>Utilisateur</cp:lastModifiedBy>
  <cp:revision/>
  <dcterms:created xsi:type="dcterms:W3CDTF">2018-02-24T14:45:16Z</dcterms:created>
  <dcterms:modified xsi:type="dcterms:W3CDTF">2023-05-19T16:55:38Z</dcterms:modified>
  <cp:category/>
  <cp:contentStatus/>
</cp:coreProperties>
</file>